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540" windowWidth="12630" windowHeight="8940" activeTab="0"/>
  </bookViews>
  <sheets>
    <sheet name="Summary" sheetId="1" r:id="rId1"/>
    <sheet name="8724" sheetId="2" r:id="rId2"/>
    <sheet name="8702" sheetId="3" r:id="rId3"/>
    <sheet name="Xprobe" sheetId="4" r:id="rId4"/>
    <sheet name="Continuity" sheetId="5" r:id="rId5"/>
    <sheet name="Service Checklist" sheetId="6" r:id="rId6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<sst xmlns="http://schemas.openxmlformats.org/spreadsheetml/2006/main" count="419" uniqueCount="206">
  <si>
    <t xml:space="preserve"> </t>
  </si>
  <si>
    <t>COMPANY</t>
  </si>
  <si>
    <t>CUSTOMER</t>
  </si>
  <si>
    <t>DATE</t>
  </si>
  <si>
    <t>ENGINEER</t>
  </si>
  <si>
    <t>1.</t>
  </si>
  <si>
    <t>2.</t>
  </si>
  <si>
    <t>3.</t>
  </si>
  <si>
    <t>4.</t>
  </si>
  <si>
    <t>5.</t>
  </si>
  <si>
    <t>6.</t>
  </si>
  <si>
    <t>8701 DATA SHEET</t>
  </si>
  <si>
    <t>TEST ENGINEER</t>
  </si>
  <si>
    <t>PARAMETER</t>
  </si>
  <si>
    <t>PE  25eV</t>
  </si>
  <si>
    <t>PE  50eV</t>
  </si>
  <si>
    <t>PE 100eV</t>
  </si>
  <si>
    <t>PE 150eV</t>
  </si>
  <si>
    <t>B.E.</t>
  </si>
  <si>
    <t>Vo</t>
  </si>
  <si>
    <t>BOOK</t>
  </si>
  <si>
    <t>DELTA</t>
  </si>
  <si>
    <t>SPHERE +</t>
  </si>
  <si>
    <t xml:space="preserve">BOOK </t>
  </si>
  <si>
    <t>ADJ VALUE</t>
  </si>
  <si>
    <t>SPHERE -</t>
  </si>
  <si>
    <t>BOOK SPHERE</t>
  </si>
  <si>
    <t>CALC SPHERE</t>
  </si>
  <si>
    <t>I Mag</t>
  </si>
  <si>
    <t>V trim</t>
  </si>
  <si>
    <t>V1</t>
  </si>
  <si>
    <t>VQ</t>
  </si>
  <si>
    <t>V2</t>
  </si>
  <si>
    <t>SLOPE</t>
  </si>
  <si>
    <t>INTERCEPT</t>
  </si>
  <si>
    <t>V TEST</t>
  </si>
  <si>
    <t>V HRES</t>
  </si>
  <si>
    <t>V LRES</t>
  </si>
  <si>
    <t>ANALOG BORD MODEL PARAMETERS</t>
  </si>
  <si>
    <t>R (V0-V1) meg</t>
  </si>
  <si>
    <t>OS(25eV)</t>
  </si>
  <si>
    <t>R3</t>
  </si>
  <si>
    <t>R2 (in MEGOHMS)</t>
  </si>
  <si>
    <t>R(V1-Grd) meg</t>
  </si>
  <si>
    <t>OS(50eV)</t>
  </si>
  <si>
    <t>R4</t>
  </si>
  <si>
    <t>INTERCEPT OUT</t>
  </si>
  <si>
    <t>RA meg</t>
  </si>
  <si>
    <t>OS(100eV)</t>
  </si>
  <si>
    <t>RB meg</t>
  </si>
  <si>
    <t>OS(150eV)</t>
  </si>
  <si>
    <t>R1 meg</t>
  </si>
  <si>
    <t>R2 INSTALLED</t>
  </si>
  <si>
    <t>R ab</t>
  </si>
  <si>
    <t>R red</t>
  </si>
  <si>
    <t>K1</t>
  </si>
  <si>
    <t>8702 PARAMETERS</t>
  </si>
  <si>
    <t>COMMENT</t>
  </si>
  <si>
    <t>SPOT</t>
  </si>
  <si>
    <t>CURRENT</t>
  </si>
  <si>
    <t>PIERCE</t>
  </si>
  <si>
    <t>F1</t>
  </si>
  <si>
    <t>SPOT L</t>
  </si>
  <si>
    <t>CALC L</t>
  </si>
  <si>
    <t>SPOT W</t>
  </si>
  <si>
    <t>PHOTO e</t>
  </si>
  <si>
    <t>OFF</t>
  </si>
  <si>
    <t>150</t>
  </si>
  <si>
    <t>300</t>
  </si>
  <si>
    <t/>
  </si>
  <si>
    <t xml:space="preserve">   </t>
  </si>
  <si>
    <t>600</t>
  </si>
  <si>
    <t>800</t>
  </si>
  <si>
    <t xml:space="preserve">  </t>
  </si>
  <si>
    <t>FILAMENT/ CATHODE PARAMETERS</t>
  </si>
  <si>
    <t>I 2kV</t>
  </si>
  <si>
    <t>E 2kV</t>
  </si>
  <si>
    <t>K POWER</t>
  </si>
  <si>
    <t>I FIL</t>
  </si>
  <si>
    <t>E 10kV</t>
  </si>
  <si>
    <t>X-Probe Performance Specification</t>
  </si>
  <si>
    <t xml:space="preserve"> Unscanned Au 4f 7/2  One minute acquistion</t>
  </si>
  <si>
    <t>RESOLUTION</t>
  </si>
  <si>
    <t>SPOT SIZE</t>
  </si>
  <si>
    <t>150 micron</t>
  </si>
  <si>
    <t>300 micron</t>
  </si>
  <si>
    <t>600 micron</t>
  </si>
  <si>
    <t>800 micron</t>
  </si>
  <si>
    <t>SPEC</t>
  </si>
  <si>
    <t>ACT</t>
  </si>
  <si>
    <t>RES 1 - 25eV</t>
  </si>
  <si>
    <t>AREA - K CNT</t>
  </si>
  <si>
    <t>RES 2 - 50eV</t>
  </si>
  <si>
    <t>RES 3 - 100eV</t>
  </si>
  <si>
    <t>RES 4 - 150eV</t>
  </si>
  <si>
    <t>Scanned Au 4f 7/2  one scan - Area in thousands counts</t>
  </si>
  <si>
    <t xml:space="preserve">SCAN  W  </t>
  </si>
  <si>
    <t>FWHM</t>
  </si>
  <si>
    <t>AREA</t>
  </si>
  <si>
    <t>PEAK BE</t>
  </si>
  <si>
    <t>GAUSS %</t>
  </si>
  <si>
    <t>eV</t>
  </si>
  <si>
    <t>MICRON</t>
  </si>
  <si>
    <t>ACTUAL</t>
  </si>
  <si>
    <t>TYPICAL</t>
  </si>
  <si>
    <t>Work completed</t>
  </si>
  <si>
    <t>SET BINDING ENERGY TO 1100 Ev</t>
  </si>
  <si>
    <t>V0</t>
  </si>
  <si>
    <t>Scott</t>
  </si>
  <si>
    <t>6 MONTH</t>
  </si>
  <si>
    <t>Performed</t>
  </si>
  <si>
    <t>12 MONTH</t>
  </si>
  <si>
    <t>COMMENTS</t>
  </si>
  <si>
    <t>ELECTRONICS</t>
  </si>
  <si>
    <t>Clean fan filters</t>
  </si>
  <si>
    <t>X</t>
  </si>
  <si>
    <t>Clean rack filter</t>
  </si>
  <si>
    <t>Check lamps</t>
  </si>
  <si>
    <t>Check interlocks</t>
  </si>
  <si>
    <t>Vacuum</t>
  </si>
  <si>
    <t>Air pressure</t>
  </si>
  <si>
    <t>Transfer</t>
  </si>
  <si>
    <t>Anode flow</t>
  </si>
  <si>
    <t>Optimize detector voltage</t>
  </si>
  <si>
    <t xml:space="preserve">Check Signature </t>
  </si>
  <si>
    <t>Calibrate 8702 meter</t>
  </si>
  <si>
    <t>Document 8702</t>
  </si>
  <si>
    <t>Document 8701/8724</t>
  </si>
  <si>
    <t>PHYSICS SYSTEM</t>
  </si>
  <si>
    <t>Check Gun Cooling</t>
  </si>
  <si>
    <t>Check lens screens</t>
  </si>
  <si>
    <t>Test Crystal set point</t>
  </si>
  <si>
    <t>VACUUM SYSTEMS</t>
  </si>
  <si>
    <t>Record analyzer Base P</t>
  </si>
  <si>
    <t>Record He pressure (op)</t>
  </si>
  <si>
    <t>Record Cryo temp</t>
  </si>
  <si>
    <t>Replace Absorber</t>
  </si>
  <si>
    <t>Record ion pump current</t>
  </si>
  <si>
    <t>Record Prep base P</t>
  </si>
  <si>
    <t>Change Turbo oil</t>
  </si>
  <si>
    <t>Change Mech pump oil</t>
  </si>
  <si>
    <t>Clean exaust oil seperator</t>
  </si>
  <si>
    <t>Clean Fore line filter</t>
  </si>
  <si>
    <t>ANODE COOLING</t>
  </si>
  <si>
    <t>Replace Ion Exchange filter</t>
  </si>
  <si>
    <t>Replace Partical filter</t>
  </si>
  <si>
    <t>Top off water</t>
  </si>
  <si>
    <t>Set flow to 80 GPH</t>
  </si>
  <si>
    <t>Check for water leaks</t>
  </si>
  <si>
    <t xml:space="preserve">Analyzer Continuity </t>
  </si>
  <si>
    <t>TEST</t>
  </si>
  <si>
    <t>Typical</t>
  </si>
  <si>
    <t>Measured</t>
  </si>
  <si>
    <t>Det+ to Det- cables 8701</t>
  </si>
  <si>
    <t xml:space="preserve"> 15-20 M</t>
  </si>
  <si>
    <t>V1 to Ground</t>
  </si>
  <si>
    <t xml:space="preserve"> 12-20 M</t>
  </si>
  <si>
    <t>V2 to Ground</t>
  </si>
  <si>
    <t xml:space="preserve"> Open</t>
  </si>
  <si>
    <t>Vq to Ground</t>
  </si>
  <si>
    <t>V0 to Ground</t>
  </si>
  <si>
    <t xml:space="preserve"> 30-50 M</t>
  </si>
  <si>
    <t>Ground to 8701 chassis</t>
  </si>
  <si>
    <t xml:space="preserve"> &lt;0.7 ohm</t>
  </si>
  <si>
    <t>V2 to Vq</t>
  </si>
  <si>
    <t>V0 to V1</t>
  </si>
  <si>
    <t>V0 to Vq</t>
  </si>
  <si>
    <t>V0 to Imag</t>
  </si>
  <si>
    <t xml:space="preserve"> 7-10 ohm</t>
  </si>
  <si>
    <t>V0 to Vtrim</t>
  </si>
  <si>
    <t>V+ to V-</t>
  </si>
  <si>
    <t xml:space="preserve"> 3-6 M</t>
  </si>
  <si>
    <t>V- to Vtrim</t>
  </si>
  <si>
    <t xml:space="preserve"> 1.2-2.5 M</t>
  </si>
  <si>
    <t>V+ to Vtrim</t>
  </si>
  <si>
    <t xml:space="preserve"> 2-4 M</t>
  </si>
  <si>
    <t>Vtrim to Det -</t>
  </si>
  <si>
    <t>Replace Anode</t>
  </si>
  <si>
    <t>Service Report</t>
  </si>
  <si>
    <t>Maintenance Checks</t>
  </si>
  <si>
    <t>Follow-up Items</t>
  </si>
  <si>
    <t>16.96 M</t>
  </si>
  <si>
    <t>16.18 M</t>
  </si>
  <si>
    <t>Open</t>
  </si>
  <si>
    <t>32.65 M</t>
  </si>
  <si>
    <t>0.23 ohsm</t>
  </si>
  <si>
    <t>16.47 M</t>
  </si>
  <si>
    <t>3.52 M</t>
  </si>
  <si>
    <t>2.13 M</t>
  </si>
  <si>
    <t>1.33 M</t>
  </si>
  <si>
    <t>Cal Tech</t>
  </si>
  <si>
    <t>&lt; 15 K</t>
  </si>
  <si>
    <t>4.49 X 10-9</t>
  </si>
  <si>
    <t xml:space="preserve">6.8 x 10-9 Torr </t>
  </si>
  <si>
    <t>Aligned intro arm to sample transfer stages.</t>
  </si>
  <si>
    <t>Installed sample stage motor controller under vacuum chamber tabletop.</t>
  </si>
  <si>
    <t>Au 60%</t>
  </si>
  <si>
    <t>Bruce Brunschwig</t>
  </si>
  <si>
    <t>Replaced sample introduction arm flange.</t>
  </si>
  <si>
    <t>Repaired sample retention clip on chamber sample stage platform.</t>
  </si>
  <si>
    <t>Replaced 2503 Memory Controller power supply capacitors.</t>
  </si>
  <si>
    <t>Replaced 8724 Spectrometer Power Supply capacitors and cooling fan.</t>
  </si>
  <si>
    <t>Find cause of low ESCA count rate.</t>
  </si>
  <si>
    <r>
      <t>I</t>
    </r>
    <r>
      <rPr>
        <sz val="12"/>
        <color indexed="8"/>
        <rFont val="Arial"/>
        <family val="2"/>
      </rPr>
      <t>nstalled latest version of ESCA 2000E Capture and Analysis software.</t>
    </r>
  </si>
  <si>
    <t>Bi-annual instrument service visit.</t>
  </si>
  <si>
    <t>Prep chamber gate valve leaks closed and prep chamber is vented.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</si>
</sst>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0"/>
    <numFmt numFmtId="170" formatCode="0.0"/>
    <numFmt numFmtId="171" formatCode="[$-409]dddd\,\ mmmm\ dd\,\ yyyy"/>
    <numFmt numFmtId="172" formatCode="mm/dd/yyyy"/>
    <numFmt numFmtId="173" formatCode="m/d/yy;@"/>
  </numFmts>
  <fonts count="13">
    <font>
      <sz val="10"/>
      <color indexed="39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8"/>
      <color indexed="24"/>
      <name val="Arial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39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2"/>
      <color indexed="8"/>
      <name val="Arial"/>
      <family val="0"/>
    </font>
    <font>
      <sz val="12"/>
      <color indexed="39"/>
      <name val="Arial"/>
      <family val="2"/>
    </font>
    <font>
      <b/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double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7">
    <xf numFmtId="0" fontId="0" fillId="0" borderId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2" fontId="5" fillId="0" borderId="3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>
      <alignment/>
    </xf>
    <xf numFmtId="2" fontId="4" fillId="0" borderId="8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15" xfId="0" applyFont="1" applyBorder="1" applyAlignment="1">
      <alignment/>
    </xf>
    <xf numFmtId="2" fontId="5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3" borderId="14" xfId="0" applyFont="1" applyFill="1" applyBorder="1" applyAlignment="1" applyProtection="1">
      <alignment/>
      <protection locked="0"/>
    </xf>
    <xf numFmtId="2" fontId="4" fillId="0" borderId="2" xfId="0" applyNumberFormat="1" applyFont="1" applyBorder="1" applyAlignment="1">
      <alignment/>
    </xf>
    <xf numFmtId="0" fontId="4" fillId="3" borderId="16" xfId="0" applyFont="1" applyFill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centerContinuous"/>
      <protection locked="0"/>
    </xf>
    <xf numFmtId="0" fontId="4" fillId="0" borderId="18" xfId="0" applyFont="1" applyBorder="1" applyAlignment="1" applyProtection="1">
      <alignment horizontal="centerContinuous"/>
      <protection locked="0"/>
    </xf>
    <xf numFmtId="169" fontId="4" fillId="0" borderId="8" xfId="0" applyNumberFormat="1" applyFont="1" applyBorder="1" applyAlignment="1" applyProtection="1">
      <alignment/>
      <protection locked="0"/>
    </xf>
    <xf numFmtId="0" fontId="4" fillId="4" borderId="17" xfId="0" applyFont="1" applyFill="1" applyBorder="1" applyAlignment="1">
      <alignment horizontal="centerContinuous"/>
    </xf>
    <xf numFmtId="0" fontId="4" fillId="4" borderId="19" xfId="0" applyFont="1" applyFill="1" applyBorder="1" applyAlignment="1">
      <alignment horizontal="centerContinuous"/>
    </xf>
    <xf numFmtId="0" fontId="4" fillId="4" borderId="18" xfId="0" applyFont="1" applyFill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0" xfId="0" applyFont="1" applyBorder="1" applyAlignment="1">
      <alignment/>
    </xf>
    <xf numFmtId="0" fontId="4" fillId="2" borderId="21" xfId="0" applyFont="1" applyFill="1" applyBorder="1" applyAlignment="1">
      <alignment/>
    </xf>
    <xf numFmtId="0" fontId="4" fillId="4" borderId="22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1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2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2" borderId="25" xfId="0" applyFont="1" applyFill="1" applyBorder="1" applyAlignment="1">
      <alignment/>
    </xf>
    <xf numFmtId="0" fontId="4" fillId="0" borderId="22" xfId="0" applyFont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8" xfId="0" applyNumberFormat="1" applyFont="1" applyFill="1" applyBorder="1" applyAlignment="1">
      <alignment/>
    </xf>
    <xf numFmtId="0" fontId="4" fillId="0" borderId="8" xfId="0" applyFont="1" applyBorder="1" applyAlignment="1" applyProtection="1">
      <alignment/>
      <protection locked="0"/>
    </xf>
    <xf numFmtId="2" fontId="4" fillId="0" borderId="8" xfId="0" applyNumberFormat="1" applyFont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/>
      <protection locked="0"/>
    </xf>
    <xf numFmtId="1" fontId="4" fillId="0" borderId="8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30" xfId="0" applyFont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31" xfId="0" applyFont="1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32" xfId="0" applyFont="1" applyBorder="1" applyAlignment="1">
      <alignment/>
    </xf>
    <xf numFmtId="0" fontId="4" fillId="0" borderId="2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29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70" fontId="4" fillId="0" borderId="8" xfId="0" applyNumberFormat="1" applyFont="1" applyFill="1" applyBorder="1" applyAlignment="1">
      <alignment/>
    </xf>
    <xf numFmtId="0" fontId="4" fillId="0" borderId="8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right"/>
    </xf>
    <xf numFmtId="0" fontId="4" fillId="0" borderId="34" xfId="0" applyFont="1" applyFill="1" applyBorder="1" applyAlignment="1" applyProtection="1">
      <alignment horizontal="right"/>
      <protection locked="0"/>
    </xf>
    <xf numFmtId="0" fontId="0" fillId="0" borderId="34" xfId="0" applyBorder="1" applyAlignment="1" applyProtection="1">
      <alignment/>
      <protection locked="0"/>
    </xf>
    <xf numFmtId="0" fontId="4" fillId="0" borderId="3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0" fillId="5" borderId="3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1" xfId="0" applyFill="1" applyBorder="1" applyAlignment="1">
      <alignment/>
    </xf>
    <xf numFmtId="0" fontId="6" fillId="0" borderId="31" xfId="0" applyFont="1" applyFill="1" applyBorder="1" applyAlignment="1">
      <alignment/>
    </xf>
    <xf numFmtId="0" fontId="0" fillId="0" borderId="37" xfId="0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31" xfId="0" applyFont="1" applyFill="1" applyBorder="1" applyAlignment="1">
      <alignment/>
    </xf>
    <xf numFmtId="170" fontId="4" fillId="0" borderId="38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5" borderId="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4" fillId="0" borderId="1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69" fontId="4" fillId="0" borderId="11" xfId="0" applyNumberFormat="1" applyFont="1" applyFill="1" applyBorder="1" applyAlignment="1">
      <alignment/>
    </xf>
    <xf numFmtId="169" fontId="4" fillId="0" borderId="20" xfId="0" applyNumberFormat="1" applyFont="1" applyFill="1" applyBorder="1" applyAlignment="1">
      <alignment/>
    </xf>
    <xf numFmtId="169" fontId="4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5" borderId="27" xfId="0" applyFont="1" applyFill="1" applyBorder="1" applyAlignment="1" applyProtection="1">
      <alignment/>
      <protection locked="0"/>
    </xf>
    <xf numFmtId="0" fontId="4" fillId="5" borderId="8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4" fillId="5" borderId="2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5" xfId="0" applyFont="1" applyFill="1" applyBorder="1" applyAlignment="1" applyProtection="1">
      <alignment/>
      <protection locked="0"/>
    </xf>
    <xf numFmtId="0" fontId="4" fillId="0" borderId="6" xfId="0" applyFont="1" applyFill="1" applyBorder="1" applyAlignment="1">
      <alignment/>
    </xf>
    <xf numFmtId="0" fontId="4" fillId="6" borderId="27" xfId="0" applyFont="1" applyFill="1" applyBorder="1" applyAlignment="1" applyProtection="1">
      <alignment/>
      <protection locked="0"/>
    </xf>
    <xf numFmtId="0" fontId="4" fillId="6" borderId="8" xfId="0" applyFont="1" applyFill="1" applyBorder="1" applyAlignment="1">
      <alignment/>
    </xf>
    <xf numFmtId="0" fontId="4" fillId="6" borderId="2" xfId="0" applyFont="1" applyFill="1" applyBorder="1" applyAlignment="1">
      <alignment/>
    </xf>
    <xf numFmtId="0" fontId="5" fillId="0" borderId="5" xfId="0" applyFont="1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/>
      <protection locked="0"/>
    </xf>
    <xf numFmtId="0" fontId="0" fillId="5" borderId="2" xfId="0" applyFill="1" applyBorder="1" applyAlignment="1">
      <alignment/>
    </xf>
    <xf numFmtId="0" fontId="0" fillId="5" borderId="8" xfId="0" applyFont="1" applyFill="1" applyBorder="1" applyAlignment="1" applyProtection="1">
      <alignment/>
      <protection locked="0"/>
    </xf>
    <xf numFmtId="0" fontId="0" fillId="5" borderId="2" xfId="0" applyFont="1" applyFill="1" applyBorder="1" applyAlignment="1">
      <alignment/>
    </xf>
    <xf numFmtId="2" fontId="0" fillId="0" borderId="8" xfId="0" applyNumberFormat="1" applyFont="1" applyBorder="1" applyAlignment="1" applyProtection="1">
      <alignment/>
      <protection locked="0"/>
    </xf>
    <xf numFmtId="2" fontId="0" fillId="0" borderId="8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7" fillId="0" borderId="8" xfId="0" applyNumberFormat="1" applyFont="1" applyBorder="1" applyAlignment="1" applyProtection="1">
      <alignment/>
      <protection locked="0"/>
    </xf>
    <xf numFmtId="0" fontId="0" fillId="5" borderId="8" xfId="0" applyFont="1" applyFill="1" applyBorder="1" applyAlignment="1" applyProtection="1">
      <alignment/>
      <protection locked="0"/>
    </xf>
    <xf numFmtId="2" fontId="7" fillId="0" borderId="8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22" xfId="0" applyNumberFormat="1" applyFont="1" applyBorder="1" applyAlignment="1" applyProtection="1">
      <alignment/>
      <protection locked="0"/>
    </xf>
    <xf numFmtId="14" fontId="4" fillId="0" borderId="0" xfId="0" applyNumberFormat="1" applyFont="1" applyAlignment="1">
      <alignment horizontal="left"/>
    </xf>
    <xf numFmtId="14" fontId="4" fillId="0" borderId="40" xfId="0" applyNumberFormat="1" applyFont="1" applyBorder="1" applyAlignment="1">
      <alignment horizontal="left"/>
    </xf>
    <xf numFmtId="14" fontId="4" fillId="0" borderId="0" xfId="0" applyNumberFormat="1" applyFont="1" applyAlignment="1" applyProtection="1">
      <alignment horizontal="left"/>
      <protection locked="0"/>
    </xf>
    <xf numFmtId="0" fontId="10" fillId="2" borderId="0" xfId="23" applyNumberFormat="1" applyFont="1" applyFill="1" applyAlignment="1">
      <alignment/>
      <protection/>
    </xf>
    <xf numFmtId="0" fontId="10" fillId="2" borderId="43" xfId="23" applyNumberFormat="1" applyFont="1" applyFill="1" applyAlignment="1">
      <alignment horizontal="centerContinuous"/>
      <protection/>
    </xf>
    <xf numFmtId="0" fontId="10" fillId="2" borderId="44" xfId="23" applyNumberFormat="1" applyFont="1" applyFill="1" applyAlignment="1">
      <alignment/>
      <protection/>
    </xf>
    <xf numFmtId="0" fontId="10" fillId="2" borderId="45" xfId="23" applyNumberFormat="1" applyFont="1" applyFill="1" applyAlignment="1">
      <alignment/>
      <protection/>
    </xf>
    <xf numFmtId="0" fontId="10" fillId="2" borderId="46" xfId="23" applyNumberFormat="1" applyFont="1" applyFill="1" applyAlignment="1">
      <alignment/>
      <protection/>
    </xf>
    <xf numFmtId="0" fontId="10" fillId="2" borderId="47" xfId="23" applyNumberFormat="1" applyFont="1" applyFill="1" applyAlignment="1">
      <alignment/>
      <protection/>
    </xf>
    <xf numFmtId="0" fontId="10" fillId="2" borderId="48" xfId="23" applyNumberFormat="1" applyFont="1" applyFill="1" applyAlignment="1">
      <alignment/>
      <protection/>
    </xf>
    <xf numFmtId="0" fontId="10" fillId="2" borderId="49" xfId="23" applyNumberFormat="1" applyFont="1" applyFill="1" applyAlignment="1">
      <alignment/>
      <protection/>
    </xf>
    <xf numFmtId="0" fontId="10" fillId="2" borderId="50" xfId="23" applyNumberFormat="1" applyFont="1" applyFill="1" applyAlignment="1">
      <alignment/>
      <protection/>
    </xf>
    <xf numFmtId="0" fontId="10" fillId="2" borderId="43" xfId="23" applyNumberFormat="1" applyFont="1" applyFill="1" applyAlignment="1">
      <alignment/>
      <protection/>
    </xf>
    <xf numFmtId="0" fontId="10" fillId="2" borderId="50" xfId="23" applyNumberFormat="1" applyFont="1" applyFill="1" applyAlignment="1">
      <alignment horizontal="center"/>
      <protection/>
    </xf>
    <xf numFmtId="0" fontId="10" fillId="2" borderId="51" xfId="23" applyNumberFormat="1" applyFont="1" applyFill="1" applyAlignment="1">
      <alignment horizontal="center"/>
      <protection/>
    </xf>
    <xf numFmtId="0" fontId="10" fillId="2" borderId="52" xfId="23" applyNumberFormat="1" applyFont="1" applyFill="1" applyAlignment="1">
      <alignment horizontal="center"/>
      <protection/>
    </xf>
    <xf numFmtId="0" fontId="10" fillId="2" borderId="53" xfId="23" applyNumberFormat="1" applyFont="1" applyFill="1" applyAlignment="1">
      <alignment/>
      <protection/>
    </xf>
    <xf numFmtId="0" fontId="10" fillId="2" borderId="52" xfId="23" applyNumberFormat="1" applyFont="1" applyFill="1" applyAlignment="1">
      <alignment/>
      <protection/>
    </xf>
    <xf numFmtId="0" fontId="10" fillId="2" borderId="54" xfId="23" applyNumberFormat="1" applyFont="1" applyFill="1" applyAlignment="1">
      <alignment/>
      <protection/>
    </xf>
    <xf numFmtId="0" fontId="9" fillId="0" borderId="0" xfId="24" applyNumberFormat="1" applyFont="1" applyAlignment="1">
      <alignment/>
      <protection/>
    </xf>
    <xf numFmtId="0" fontId="10" fillId="2" borderId="53" xfId="23" applyNumberFormat="1" applyFont="1" applyFill="1" applyAlignment="1">
      <alignment horizontal="center"/>
      <protection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0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2" fillId="4" borderId="17" xfId="0" applyFont="1" applyFill="1" applyBorder="1" applyAlignment="1">
      <alignment horizontal="centerContinuous"/>
    </xf>
    <xf numFmtId="0" fontId="4" fillId="0" borderId="20" xfId="0" applyFont="1" applyBorder="1" applyAlignment="1" applyProtection="1">
      <alignment/>
      <protection/>
    </xf>
    <xf numFmtId="14" fontId="4" fillId="0" borderId="0" xfId="0" applyNumberFormat="1" applyFont="1" applyAlignment="1" applyProtection="1">
      <alignment horizontal="left"/>
      <protection/>
    </xf>
    <xf numFmtId="14" fontId="10" fillId="2" borderId="49" xfId="23" applyNumberFormat="1" applyFont="1" applyFill="1" applyAlignment="1">
      <alignment horizontal="left"/>
      <protection/>
    </xf>
    <xf numFmtId="0" fontId="12" fillId="2" borderId="50" xfId="23" applyNumberFormat="1" applyFont="1" applyFill="1" applyAlignment="1">
      <alignment horizontal="centerContinuous"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173" fontId="9" fillId="0" borderId="0" xfId="24" applyNumberFormat="1" applyFont="1" applyAlignment="1">
      <alignment horizontal="left"/>
      <protection/>
    </xf>
    <xf numFmtId="0" fontId="12" fillId="0" borderId="0" xfId="0" applyFont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_Aerospace1003" xfId="23"/>
    <cellStyle name="Normal_Copy of AERO5-0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6"/>
  <sheetViews>
    <sheetView showGridLines="0" tabSelected="1" workbookViewId="0" topLeftCell="A1">
      <selection activeCell="C21" sqref="C21"/>
    </sheetView>
  </sheetViews>
  <sheetFormatPr defaultColWidth="9.140625" defaultRowHeight="12.75"/>
  <cols>
    <col min="2" max="2" width="5.7109375" style="0" customWidth="1"/>
    <col min="3" max="3" width="13.7109375" style="0" customWidth="1"/>
    <col min="4" max="4" width="4.7109375" style="0" customWidth="1"/>
    <col min="5" max="8" width="10.28125" style="0" customWidth="1"/>
    <col min="9" max="9" width="11.421875" style="0" customWidth="1"/>
    <col min="10" max="16384" width="10.28125" style="0" customWidth="1"/>
  </cols>
  <sheetData>
    <row r="2" spans="2:8" ht="15.75">
      <c r="B2" s="1" t="s">
        <v>0</v>
      </c>
      <c r="D2" s="171" t="s">
        <v>178</v>
      </c>
      <c r="E2" s="35"/>
      <c r="F2" s="35"/>
      <c r="G2" s="35"/>
      <c r="H2" s="36"/>
    </row>
    <row r="3" ht="14.25" thickBot="1" thickTop="1"/>
    <row r="4" spans="2:10" ht="13.5" thickTop="1">
      <c r="B4" s="66" t="s">
        <v>1</v>
      </c>
      <c r="C4" s="37"/>
      <c r="D4" s="37" t="s">
        <v>0</v>
      </c>
      <c r="E4" s="143" t="s">
        <v>190</v>
      </c>
      <c r="F4" s="37"/>
      <c r="G4" s="37"/>
      <c r="H4" s="37"/>
      <c r="I4" s="11"/>
      <c r="J4" s="177"/>
    </row>
    <row r="5" spans="2:10" ht="12.75">
      <c r="B5" s="70" t="s">
        <v>2</v>
      </c>
      <c r="C5" s="65"/>
      <c r="D5" s="65" t="s">
        <v>0</v>
      </c>
      <c r="E5" s="142" t="s">
        <v>197</v>
      </c>
      <c r="F5" s="65"/>
      <c r="G5" s="65"/>
      <c r="H5" s="65"/>
      <c r="I5" s="12"/>
      <c r="J5" s="177"/>
    </row>
    <row r="6" spans="2:10" ht="12.75">
      <c r="B6" s="70" t="s">
        <v>3</v>
      </c>
      <c r="C6" s="65"/>
      <c r="D6" s="65" t="s">
        <v>0</v>
      </c>
      <c r="E6" s="147">
        <v>37966</v>
      </c>
      <c r="F6" s="65"/>
      <c r="G6" s="65"/>
      <c r="H6" s="65"/>
      <c r="I6" s="12"/>
      <c r="J6" s="177"/>
    </row>
    <row r="7" spans="2:10" ht="13.5" thickBot="1">
      <c r="B7" s="72" t="s">
        <v>4</v>
      </c>
      <c r="C7" s="38"/>
      <c r="D7" s="38" t="s">
        <v>0</v>
      </c>
      <c r="E7" s="144" t="s">
        <v>108</v>
      </c>
      <c r="F7" s="38"/>
      <c r="G7" s="38"/>
      <c r="H7" s="38"/>
      <c r="I7" s="13"/>
      <c r="J7" s="177"/>
    </row>
    <row r="8" spans="2:10" ht="13.5" thickTop="1">
      <c r="B8" s="65"/>
      <c r="C8" s="65"/>
      <c r="D8" s="65"/>
      <c r="E8" s="65"/>
      <c r="F8" s="65"/>
      <c r="G8" s="65"/>
      <c r="H8" s="65"/>
      <c r="I8" s="65"/>
      <c r="J8" s="65"/>
    </row>
    <row r="9" spans="2:10" ht="15.75">
      <c r="B9" s="182" t="s">
        <v>105</v>
      </c>
      <c r="C9" s="182"/>
      <c r="D9" s="65"/>
      <c r="E9" s="65"/>
      <c r="F9" s="65"/>
      <c r="G9" s="65"/>
      <c r="H9" s="65"/>
      <c r="I9" s="65"/>
      <c r="J9" s="65"/>
    </row>
    <row r="10" spans="2:10" ht="15">
      <c r="B10" s="65" t="s">
        <v>5</v>
      </c>
      <c r="C10" s="169" t="s">
        <v>198</v>
      </c>
      <c r="D10" s="169"/>
      <c r="E10" s="169"/>
      <c r="F10" s="169"/>
      <c r="G10" s="169"/>
      <c r="H10" s="65"/>
      <c r="I10" s="65"/>
      <c r="J10" s="65"/>
    </row>
    <row r="11" spans="2:10" ht="15">
      <c r="B11" s="65" t="s">
        <v>6</v>
      </c>
      <c r="C11" s="169" t="s">
        <v>194</v>
      </c>
      <c r="D11" s="169"/>
      <c r="E11" s="169"/>
      <c r="F11" s="169"/>
      <c r="G11" s="65"/>
      <c r="I11" s="65"/>
      <c r="J11" s="65"/>
    </row>
    <row r="12" spans="2:10" ht="15">
      <c r="B12" s="65" t="s">
        <v>7</v>
      </c>
      <c r="C12" s="169" t="s">
        <v>199</v>
      </c>
      <c r="D12" s="169"/>
      <c r="E12" s="169"/>
      <c r="F12" s="169"/>
      <c r="G12" s="65"/>
      <c r="I12" s="65"/>
      <c r="J12" s="65"/>
    </row>
    <row r="13" spans="2:10" ht="15">
      <c r="B13" s="65" t="s">
        <v>8</v>
      </c>
      <c r="C13" s="170" t="s">
        <v>195</v>
      </c>
      <c r="D13" s="65"/>
      <c r="E13" s="65"/>
      <c r="F13" s="65"/>
      <c r="G13" s="65"/>
      <c r="H13" s="65"/>
      <c r="I13" s="65"/>
      <c r="J13" s="65"/>
    </row>
    <row r="14" spans="2:10" ht="15">
      <c r="B14" s="65" t="s">
        <v>9</v>
      </c>
      <c r="C14" s="170" t="s">
        <v>200</v>
      </c>
      <c r="D14" s="65"/>
      <c r="E14" s="65"/>
      <c r="F14" s="65"/>
      <c r="G14" s="65"/>
      <c r="H14" s="65"/>
      <c r="I14" s="65"/>
      <c r="J14" s="65"/>
    </row>
    <row r="15" spans="2:10" ht="15">
      <c r="B15" s="65" t="s">
        <v>10</v>
      </c>
      <c r="C15" s="170" t="s">
        <v>201</v>
      </c>
      <c r="D15" s="170"/>
      <c r="E15" s="170"/>
      <c r="F15" s="170"/>
      <c r="G15" s="170"/>
      <c r="H15" s="170"/>
      <c r="I15" s="65"/>
      <c r="J15" s="65"/>
    </row>
    <row r="16" spans="2:10" ht="15">
      <c r="B16" s="176">
        <v>7</v>
      </c>
      <c r="C16" s="170" t="s">
        <v>204</v>
      </c>
      <c r="D16" s="65"/>
      <c r="E16" s="65"/>
      <c r="F16" s="65"/>
      <c r="G16" s="65"/>
      <c r="H16" s="65"/>
      <c r="I16" s="65"/>
      <c r="J16" s="65"/>
    </row>
    <row r="17" spans="2:10" ht="15">
      <c r="B17" s="176">
        <v>8</v>
      </c>
      <c r="C17" s="65" t="s">
        <v>203</v>
      </c>
      <c r="D17" s="65"/>
      <c r="E17" s="65"/>
      <c r="F17" s="65"/>
      <c r="G17" s="65"/>
      <c r="H17" s="65"/>
      <c r="I17" s="65"/>
      <c r="J17" s="65"/>
    </row>
    <row r="18" spans="2:10" ht="12.75">
      <c r="B18" s="65"/>
      <c r="C18" s="65" t="s">
        <v>0</v>
      </c>
      <c r="D18" s="65"/>
      <c r="E18" s="65"/>
      <c r="F18" s="65"/>
      <c r="G18" s="65"/>
      <c r="H18" s="65"/>
      <c r="I18" s="65"/>
      <c r="J18" s="65"/>
    </row>
    <row r="19" spans="2:10" ht="15.75">
      <c r="B19" s="182" t="s">
        <v>180</v>
      </c>
      <c r="C19" s="170"/>
      <c r="D19" s="65"/>
      <c r="E19" s="65"/>
      <c r="F19" s="65"/>
      <c r="G19" s="65"/>
      <c r="H19" s="65"/>
      <c r="I19" s="65"/>
      <c r="J19" s="65"/>
    </row>
    <row r="20" spans="2:10" ht="15">
      <c r="B20" s="176" t="s">
        <v>5</v>
      </c>
      <c r="C20" s="170" t="s">
        <v>202</v>
      </c>
      <c r="D20" s="170"/>
      <c r="E20" s="170"/>
      <c r="F20" s="170"/>
      <c r="G20" s="170"/>
      <c r="H20" s="170"/>
      <c r="I20" s="170"/>
      <c r="J20" s="65"/>
    </row>
    <row r="21" spans="2:10" ht="15">
      <c r="B21" s="65" t="s">
        <v>6</v>
      </c>
      <c r="C21" s="170" t="s">
        <v>205</v>
      </c>
      <c r="D21" s="170"/>
      <c r="E21" s="170"/>
      <c r="F21" s="170"/>
      <c r="G21" s="170"/>
      <c r="H21" s="170"/>
      <c r="I21" s="170"/>
      <c r="J21" s="65"/>
    </row>
    <row r="22" spans="2:10" ht="12.75">
      <c r="B22" s="65"/>
      <c r="C22" s="65"/>
      <c r="D22" s="65"/>
      <c r="E22" s="65"/>
      <c r="F22" s="65"/>
      <c r="G22" s="65"/>
      <c r="H22" s="65"/>
      <c r="I22" s="65"/>
      <c r="J22" s="65"/>
    </row>
    <row r="23" spans="2:10" ht="12.75">
      <c r="B23" s="65"/>
      <c r="C23" s="65"/>
      <c r="D23" s="65"/>
      <c r="E23" s="65"/>
      <c r="F23" s="65"/>
      <c r="G23" s="65"/>
      <c r="H23" s="65"/>
      <c r="I23" s="65"/>
      <c r="J23" s="65"/>
    </row>
    <row r="24" spans="2:10" ht="12.75">
      <c r="B24" s="65"/>
      <c r="C24" s="65"/>
      <c r="D24" s="65"/>
      <c r="E24" s="65"/>
      <c r="F24" s="65"/>
      <c r="G24" s="65"/>
      <c r="H24" s="65"/>
      <c r="I24" s="65"/>
      <c r="J24" s="65"/>
    </row>
    <row r="25" spans="2:10" ht="12.75">
      <c r="B25" s="65"/>
      <c r="C25" s="65"/>
      <c r="D25" s="65"/>
      <c r="E25" s="65"/>
      <c r="F25" s="65"/>
      <c r="G25" s="65"/>
      <c r="H25" s="65"/>
      <c r="I25" s="65"/>
      <c r="J25" s="65"/>
    </row>
    <row r="26" spans="2:10" ht="12.75">
      <c r="B26" s="65"/>
      <c r="C26" s="65"/>
      <c r="D26" s="65"/>
      <c r="E26" s="65"/>
      <c r="F26" s="65"/>
      <c r="G26" s="65"/>
      <c r="H26" s="65"/>
      <c r="I26" s="65"/>
      <c r="J26" s="65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66"/>
  <sheetViews>
    <sheetView workbookViewId="0" topLeftCell="A1">
      <selection activeCell="D4" sqref="D4"/>
    </sheetView>
  </sheetViews>
  <sheetFormatPr defaultColWidth="9.140625" defaultRowHeight="12.75"/>
  <cols>
    <col min="2" max="2" width="18.7109375" style="0" customWidth="1"/>
    <col min="3" max="3" width="4.7109375" style="0" customWidth="1"/>
    <col min="4" max="7" width="10.7109375" style="0" customWidth="1"/>
  </cols>
  <sheetData>
    <row r="1" ht="13.5" thickBot="1"/>
    <row r="2" spans="2:15" ht="14.25" thickBot="1" thickTop="1">
      <c r="B2" s="65"/>
      <c r="C2" s="34" t="s">
        <v>11</v>
      </c>
      <c r="D2" s="35"/>
      <c r="E2" s="35"/>
      <c r="F2" s="36"/>
      <c r="G2" s="65"/>
      <c r="H2" s="65"/>
      <c r="I2" s="65"/>
      <c r="J2" s="65"/>
      <c r="K2" s="65"/>
      <c r="L2" s="65"/>
      <c r="M2" s="65"/>
      <c r="N2" s="65"/>
      <c r="O2" s="65"/>
    </row>
    <row r="3" spans="2:18" ht="14.25" thickBot="1" thickTop="1">
      <c r="B3" s="65"/>
      <c r="C3" s="65"/>
      <c r="D3" s="65"/>
      <c r="E3" s="65" t="s">
        <v>0</v>
      </c>
      <c r="F3" s="65"/>
      <c r="G3" s="65"/>
      <c r="H3" s="84"/>
      <c r="I3" s="84"/>
      <c r="J3" s="84"/>
      <c r="K3" s="84"/>
      <c r="L3" s="84"/>
      <c r="M3" s="84"/>
      <c r="N3" s="84"/>
      <c r="O3" s="84"/>
      <c r="P3" s="85"/>
      <c r="Q3" s="85"/>
      <c r="R3" s="85"/>
    </row>
    <row r="4" spans="2:18" ht="13.5" thickTop="1">
      <c r="B4" s="66" t="s">
        <v>1</v>
      </c>
      <c r="C4" s="67" t="s">
        <v>0</v>
      </c>
      <c r="D4" s="37" t="str">
        <f>Summary!E4</f>
        <v>Cal Tech</v>
      </c>
      <c r="E4" s="67"/>
      <c r="F4" s="67"/>
      <c r="G4" s="68" t="s">
        <v>0</v>
      </c>
      <c r="H4" s="86"/>
      <c r="I4" s="86"/>
      <c r="J4" s="86"/>
      <c r="K4" s="84"/>
      <c r="L4" s="84"/>
      <c r="M4" s="84"/>
      <c r="N4" s="84"/>
      <c r="O4" s="84"/>
      <c r="P4" s="85"/>
      <c r="Q4" s="85"/>
      <c r="R4" s="85"/>
    </row>
    <row r="5" spans="2:18" ht="12.75">
      <c r="B5" s="70" t="s">
        <v>2</v>
      </c>
      <c r="C5" s="69"/>
      <c r="D5" s="69" t="str">
        <f>Summary!E5</f>
        <v>Bruce Brunschwig</v>
      </c>
      <c r="E5" s="69"/>
      <c r="F5" s="69"/>
      <c r="G5" s="71"/>
      <c r="H5" s="86"/>
      <c r="I5" s="86"/>
      <c r="J5" s="86"/>
      <c r="K5" s="84"/>
      <c r="L5" s="84"/>
      <c r="M5" s="84"/>
      <c r="N5" s="84"/>
      <c r="O5" s="84"/>
      <c r="P5" s="85"/>
      <c r="Q5" s="85"/>
      <c r="R5" s="85"/>
    </row>
    <row r="6" spans="2:18" ht="12.75">
      <c r="B6" s="70" t="s">
        <v>3</v>
      </c>
      <c r="C6" s="69"/>
      <c r="D6" s="148">
        <f>Summary!E6</f>
        <v>37966</v>
      </c>
      <c r="E6" s="65" t="s">
        <v>0</v>
      </c>
      <c r="F6" s="69"/>
      <c r="G6" s="71"/>
      <c r="H6" s="86"/>
      <c r="I6" s="86"/>
      <c r="J6" s="86"/>
      <c r="K6" s="84"/>
      <c r="L6" s="84"/>
      <c r="M6" s="84"/>
      <c r="N6" s="84"/>
      <c r="O6" s="84"/>
      <c r="P6" s="85"/>
      <c r="Q6" s="85"/>
      <c r="R6" s="85"/>
    </row>
    <row r="7" spans="2:18" ht="13.5" thickBot="1">
      <c r="B7" s="72" t="s">
        <v>12</v>
      </c>
      <c r="C7" s="73"/>
      <c r="D7" s="73" t="str">
        <f>Summary!E7</f>
        <v>Scott</v>
      </c>
      <c r="E7" s="73"/>
      <c r="F7" s="73"/>
      <c r="G7" s="74"/>
      <c r="H7" s="86"/>
      <c r="I7" s="86"/>
      <c r="J7" s="86"/>
      <c r="K7" s="84"/>
      <c r="L7" s="84"/>
      <c r="M7" s="84"/>
      <c r="N7" s="84"/>
      <c r="O7" s="84"/>
      <c r="P7" s="85"/>
      <c r="Q7" s="85"/>
      <c r="R7" s="85"/>
    </row>
    <row r="8" spans="2:18" ht="13.5" thickTop="1">
      <c r="B8" s="65"/>
      <c r="C8" s="69"/>
      <c r="D8" s="65"/>
      <c r="E8" s="65" t="s">
        <v>0</v>
      </c>
      <c r="F8" s="69"/>
      <c r="G8" s="69"/>
      <c r="H8" s="86"/>
      <c r="I8" s="86"/>
      <c r="J8" s="86"/>
      <c r="K8" s="84"/>
      <c r="L8" s="85"/>
      <c r="M8" s="84"/>
      <c r="N8" s="84"/>
      <c r="O8" s="84"/>
      <c r="P8" s="85"/>
      <c r="Q8" s="85"/>
      <c r="R8" s="85"/>
    </row>
    <row r="9" spans="2:18" ht="12.75">
      <c r="B9" s="75"/>
      <c r="C9" s="76"/>
      <c r="D9" s="76"/>
      <c r="E9" s="76"/>
      <c r="F9" s="76"/>
      <c r="G9" s="76"/>
      <c r="H9" s="86"/>
      <c r="I9" s="86"/>
      <c r="J9" s="86"/>
      <c r="K9" s="84"/>
      <c r="L9" s="84"/>
      <c r="M9" s="84"/>
      <c r="N9" s="84"/>
      <c r="O9" s="84"/>
      <c r="P9" s="85"/>
      <c r="Q9" s="85"/>
      <c r="R9" s="85"/>
    </row>
    <row r="10" spans="2:18" ht="13.5" thickBot="1">
      <c r="B10" s="75"/>
      <c r="C10" s="75"/>
      <c r="D10" s="75"/>
      <c r="E10" s="75"/>
      <c r="F10" s="75"/>
      <c r="G10" s="75"/>
      <c r="H10" s="84"/>
      <c r="I10" s="84"/>
      <c r="J10" s="84"/>
      <c r="K10" s="84"/>
      <c r="L10" s="84"/>
      <c r="M10" s="84"/>
      <c r="N10" s="84"/>
      <c r="O10" s="84"/>
      <c r="P10" s="85"/>
      <c r="Q10" s="85"/>
      <c r="R10" s="85"/>
    </row>
    <row r="11" spans="2:18" ht="13.5" thickTop="1">
      <c r="B11" s="90" t="s">
        <v>13</v>
      </c>
      <c r="C11" s="91"/>
      <c r="D11" s="92" t="s">
        <v>14</v>
      </c>
      <c r="E11" s="92" t="s">
        <v>15</v>
      </c>
      <c r="F11" s="92" t="s">
        <v>16</v>
      </c>
      <c r="G11" s="93" t="s">
        <v>17</v>
      </c>
      <c r="H11" s="84"/>
      <c r="I11" s="84"/>
      <c r="J11" s="84" t="s">
        <v>0</v>
      </c>
      <c r="K11" s="84"/>
      <c r="L11" s="84"/>
      <c r="M11" s="84"/>
      <c r="N11" s="84"/>
      <c r="O11" s="84"/>
      <c r="P11" s="85"/>
      <c r="Q11" s="85"/>
      <c r="R11" s="85"/>
    </row>
    <row r="12" spans="2:18" ht="13.5" thickBot="1">
      <c r="B12" s="94"/>
      <c r="C12" s="95"/>
      <c r="D12" s="95"/>
      <c r="E12" s="95"/>
      <c r="F12" s="95"/>
      <c r="G12" s="96"/>
      <c r="H12" s="84"/>
      <c r="I12" s="84"/>
      <c r="J12" s="84"/>
      <c r="K12" s="84"/>
      <c r="L12" s="84"/>
      <c r="M12" s="84"/>
      <c r="N12" s="84"/>
      <c r="O12" s="84"/>
      <c r="P12" s="85"/>
      <c r="Q12" s="85"/>
      <c r="R12" s="85"/>
    </row>
    <row r="13" spans="2:18" ht="13.5" thickBot="1">
      <c r="B13" s="97" t="s">
        <v>18</v>
      </c>
      <c r="C13" s="82"/>
      <c r="D13" s="89">
        <v>84</v>
      </c>
      <c r="E13" s="89">
        <v>84</v>
      </c>
      <c r="F13" s="89">
        <v>84</v>
      </c>
      <c r="G13" s="98">
        <v>84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2:18" ht="13.5" thickBot="1">
      <c r="B14" s="97" t="s">
        <v>19</v>
      </c>
      <c r="C14" s="82"/>
      <c r="D14" s="89">
        <v>1378.7</v>
      </c>
      <c r="E14" s="89">
        <v>1351.8</v>
      </c>
      <c r="F14" s="89">
        <v>1296.7</v>
      </c>
      <c r="G14" s="98">
        <v>1242.7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</row>
    <row r="15" spans="2:20" ht="12.75">
      <c r="B15" s="99" t="s">
        <v>20</v>
      </c>
      <c r="C15" s="82"/>
      <c r="D15" s="100">
        <v>1368.7</v>
      </c>
      <c r="E15" s="100">
        <v>1340.3</v>
      </c>
      <c r="F15" s="100">
        <v>1282.9</v>
      </c>
      <c r="G15" s="101">
        <v>1226</v>
      </c>
      <c r="H15" s="84" t="s">
        <v>0</v>
      </c>
      <c r="I15" s="84"/>
      <c r="J15" s="84"/>
      <c r="K15" s="84"/>
      <c r="L15" s="84"/>
      <c r="M15" s="84"/>
      <c r="N15" s="84"/>
      <c r="O15" s="84"/>
      <c r="P15" s="85"/>
      <c r="Q15" s="85"/>
      <c r="R15" s="85"/>
      <c r="T15" s="85"/>
    </row>
    <row r="16" spans="2:18" ht="12.75">
      <c r="B16" s="102" t="s">
        <v>21</v>
      </c>
      <c r="C16" s="82"/>
      <c r="D16" s="80">
        <f>D15-D14</f>
        <v>-10</v>
      </c>
      <c r="E16" s="80">
        <f>E15-E14</f>
        <v>-11.5</v>
      </c>
      <c r="F16" s="80">
        <f>F15-F14</f>
        <v>-13.799999999999955</v>
      </c>
      <c r="G16" s="103">
        <f>G15-G14</f>
        <v>-16.700000000000045</v>
      </c>
      <c r="H16" s="84"/>
      <c r="I16" s="84"/>
      <c r="J16" s="84"/>
      <c r="K16" s="84"/>
      <c r="L16" s="84"/>
      <c r="M16" s="84"/>
      <c r="N16" s="84"/>
      <c r="O16" s="84"/>
      <c r="P16" s="85"/>
      <c r="Q16" s="85"/>
      <c r="R16" s="85"/>
    </row>
    <row r="17" spans="2:18" ht="13.5" thickBot="1">
      <c r="B17" s="94"/>
      <c r="C17" s="95"/>
      <c r="D17" s="95"/>
      <c r="E17" s="95"/>
      <c r="F17" s="95"/>
      <c r="G17" s="96"/>
      <c r="H17" s="84"/>
      <c r="I17" s="84"/>
      <c r="J17" s="84"/>
      <c r="K17" s="84"/>
      <c r="L17" s="84"/>
      <c r="M17" s="84"/>
      <c r="N17" s="84"/>
      <c r="O17" s="84"/>
      <c r="P17" s="85"/>
      <c r="Q17" s="85"/>
      <c r="R17" s="85"/>
    </row>
    <row r="18" spans="2:18" ht="13.5" thickBot="1">
      <c r="B18" s="97" t="s">
        <v>22</v>
      </c>
      <c r="C18" s="82"/>
      <c r="D18" s="89">
        <v>1365.9</v>
      </c>
      <c r="E18" s="89">
        <v>1326.5</v>
      </c>
      <c r="F18" s="89">
        <v>1246.2</v>
      </c>
      <c r="G18" s="98">
        <v>1166.9</v>
      </c>
      <c r="H18" s="84"/>
      <c r="I18" s="84"/>
      <c r="J18" s="84"/>
      <c r="K18" s="84"/>
      <c r="L18" s="84"/>
      <c r="M18" s="84"/>
      <c r="N18" s="84"/>
      <c r="O18" s="84"/>
      <c r="P18" s="85"/>
      <c r="Q18" s="85"/>
      <c r="R18" s="85"/>
    </row>
    <row r="19" spans="2:18" ht="12.75">
      <c r="B19" s="99" t="s">
        <v>23</v>
      </c>
      <c r="C19" s="82"/>
      <c r="D19" s="83">
        <v>1356.2</v>
      </c>
      <c r="E19" s="83">
        <v>1315.5</v>
      </c>
      <c r="F19" s="83">
        <v>1233.6</v>
      </c>
      <c r="G19" s="104">
        <v>1152.4</v>
      </c>
      <c r="H19" s="84"/>
      <c r="I19" s="84"/>
      <c r="J19" s="86" t="s">
        <v>0</v>
      </c>
      <c r="K19" s="84"/>
      <c r="L19" s="84"/>
      <c r="M19" s="84"/>
      <c r="N19" s="84"/>
      <c r="O19" s="84"/>
      <c r="P19" s="85"/>
      <c r="Q19" s="85"/>
      <c r="R19" s="85"/>
    </row>
    <row r="20" spans="2:18" ht="12.75">
      <c r="B20" s="102" t="s">
        <v>24</v>
      </c>
      <c r="C20" s="82"/>
      <c r="D20" s="78">
        <f>D18+D16</f>
        <v>1355.9</v>
      </c>
      <c r="E20" s="78">
        <f>E18+E16</f>
        <v>1315</v>
      </c>
      <c r="F20" s="78">
        <f>F18+F16</f>
        <v>1232.4</v>
      </c>
      <c r="G20" s="105">
        <f>G18+G16</f>
        <v>1150.2</v>
      </c>
      <c r="H20" s="84"/>
      <c r="I20" s="84"/>
      <c r="J20" s="84"/>
      <c r="K20" s="84"/>
      <c r="L20" s="84"/>
      <c r="M20" s="84"/>
      <c r="N20" s="85"/>
      <c r="O20" s="84"/>
      <c r="P20" s="85"/>
      <c r="Q20" s="85"/>
      <c r="R20" s="85"/>
    </row>
    <row r="21" spans="2:18" ht="13.5" thickBot="1">
      <c r="B21" s="94"/>
      <c r="C21" s="95"/>
      <c r="D21" s="95"/>
      <c r="E21" s="95"/>
      <c r="F21" s="95"/>
      <c r="G21" s="96"/>
      <c r="H21" s="84"/>
      <c r="I21" s="84"/>
      <c r="J21" s="84"/>
      <c r="K21" s="84"/>
      <c r="L21" s="84"/>
      <c r="M21" s="84"/>
      <c r="N21" s="84"/>
      <c r="O21" s="84"/>
      <c r="P21" s="85"/>
      <c r="Q21" s="85"/>
      <c r="R21" s="85"/>
    </row>
    <row r="22" spans="2:18" ht="13.5" thickBot="1">
      <c r="B22" s="97" t="s">
        <v>25</v>
      </c>
      <c r="C22" s="82"/>
      <c r="D22" s="89">
        <v>1391.3</v>
      </c>
      <c r="E22" s="89">
        <v>1376.7</v>
      </c>
      <c r="F22" s="89">
        <v>1346.9</v>
      </c>
      <c r="G22" s="98">
        <v>1317.8</v>
      </c>
      <c r="H22" s="84"/>
      <c r="I22" s="84"/>
      <c r="J22" s="84"/>
      <c r="K22" s="84"/>
      <c r="L22" s="84"/>
      <c r="M22" s="84"/>
      <c r="N22" s="84"/>
      <c r="O22" s="84"/>
      <c r="P22" s="85"/>
      <c r="Q22" s="85"/>
      <c r="R22" s="85"/>
    </row>
    <row r="23" spans="2:18" ht="12.75">
      <c r="B23" s="99" t="s">
        <v>20</v>
      </c>
      <c r="C23" s="82"/>
      <c r="D23" s="83">
        <v>1381.1</v>
      </c>
      <c r="E23" s="83">
        <v>1365</v>
      </c>
      <c r="F23" s="83">
        <v>1332.1</v>
      </c>
      <c r="G23" s="104">
        <v>1299.4</v>
      </c>
      <c r="H23" s="84"/>
      <c r="I23" s="84"/>
      <c r="J23" s="84"/>
      <c r="K23" s="85"/>
      <c r="L23" s="84"/>
      <c r="M23" s="84"/>
      <c r="N23" s="84"/>
      <c r="O23" s="84"/>
      <c r="P23" s="85"/>
      <c r="Q23" s="85"/>
      <c r="R23" s="85"/>
    </row>
    <row r="24" spans="2:18" ht="12.75">
      <c r="B24" s="99" t="s">
        <v>26</v>
      </c>
      <c r="C24" s="82"/>
      <c r="D24" s="83">
        <f>D23-D19</f>
        <v>24.899999999999864</v>
      </c>
      <c r="E24" s="83">
        <f>E23-E19</f>
        <v>49.5</v>
      </c>
      <c r="F24" s="83">
        <f>F23-F19</f>
        <v>98.5</v>
      </c>
      <c r="G24" s="104">
        <f>G23-G19</f>
        <v>147</v>
      </c>
      <c r="H24" s="84"/>
      <c r="I24" s="84"/>
      <c r="J24" s="84"/>
      <c r="K24" s="84"/>
      <c r="L24" s="84"/>
      <c r="M24" s="84"/>
      <c r="N24" s="84"/>
      <c r="O24" s="84"/>
      <c r="P24" s="85"/>
      <c r="Q24" s="85"/>
      <c r="R24" s="85"/>
    </row>
    <row r="25" spans="2:18" ht="12.75">
      <c r="B25" s="102" t="s">
        <v>27</v>
      </c>
      <c r="C25" s="82"/>
      <c r="D25" s="78">
        <f>D22-D18</f>
        <v>25.399999999999864</v>
      </c>
      <c r="E25" s="78">
        <f>E22-E18</f>
        <v>50.200000000000045</v>
      </c>
      <c r="F25" s="78">
        <f>F22-F18</f>
        <v>100.70000000000005</v>
      </c>
      <c r="G25" s="105">
        <f>G22-G18</f>
        <v>150.89999999999986</v>
      </c>
      <c r="H25" s="84"/>
      <c r="I25" s="84"/>
      <c r="J25" s="84"/>
      <c r="K25" s="84"/>
      <c r="L25" s="84"/>
      <c r="M25" s="84"/>
      <c r="N25" s="84"/>
      <c r="O25" s="84"/>
      <c r="P25" s="85"/>
      <c r="Q25" s="85"/>
      <c r="R25" s="85"/>
    </row>
    <row r="26" spans="2:18" ht="13.5" thickBot="1">
      <c r="B26" s="94"/>
      <c r="C26" s="95"/>
      <c r="D26" s="95"/>
      <c r="E26" s="95"/>
      <c r="F26" s="95"/>
      <c r="G26" s="96"/>
      <c r="H26" s="84"/>
      <c r="I26" s="84"/>
      <c r="J26" s="84"/>
      <c r="K26" s="84"/>
      <c r="L26" s="84"/>
      <c r="M26" s="84"/>
      <c r="N26" s="84"/>
      <c r="O26" s="84"/>
      <c r="P26" s="85"/>
      <c r="Q26" s="85"/>
      <c r="R26" s="85"/>
    </row>
    <row r="27" spans="2:18" ht="13.5" thickBot="1">
      <c r="B27" s="97" t="s">
        <v>28</v>
      </c>
      <c r="C27" s="82"/>
      <c r="D27" s="89">
        <v>52</v>
      </c>
      <c r="E27" s="89">
        <v>72</v>
      </c>
      <c r="F27" s="89">
        <v>106</v>
      </c>
      <c r="G27" s="98">
        <v>131</v>
      </c>
      <c r="H27" s="84" t="s">
        <v>0</v>
      </c>
      <c r="I27" s="84"/>
      <c r="J27" s="84"/>
      <c r="K27" s="84"/>
      <c r="L27" s="84"/>
      <c r="M27" s="84"/>
      <c r="N27" s="84"/>
      <c r="O27" s="84"/>
      <c r="P27" s="85"/>
      <c r="Q27" s="85"/>
      <c r="R27" s="85"/>
    </row>
    <row r="28" spans="2:17" ht="12.75">
      <c r="B28" s="99" t="s">
        <v>20</v>
      </c>
      <c r="C28" s="82" t="s">
        <v>0</v>
      </c>
      <c r="D28" s="83">
        <v>53</v>
      </c>
      <c r="E28" s="83">
        <v>75</v>
      </c>
      <c r="F28" s="83">
        <v>106</v>
      </c>
      <c r="G28" s="104">
        <v>130</v>
      </c>
      <c r="H28" s="84"/>
      <c r="I28" s="84"/>
      <c r="J28" s="84"/>
      <c r="L28" s="84"/>
      <c r="M28" s="84"/>
      <c r="N28" s="84"/>
      <c r="O28" s="84"/>
      <c r="P28" s="85"/>
      <c r="Q28" s="85"/>
    </row>
    <row r="29" spans="2:18" ht="13.5" thickBot="1">
      <c r="B29" s="94"/>
      <c r="C29" s="95"/>
      <c r="D29" s="95"/>
      <c r="E29" s="95"/>
      <c r="F29" s="95"/>
      <c r="G29" s="96"/>
      <c r="H29" s="84"/>
      <c r="I29" s="84"/>
      <c r="J29" s="84"/>
      <c r="K29" s="84"/>
      <c r="L29" s="84"/>
      <c r="M29" s="84"/>
      <c r="N29" s="84"/>
      <c r="O29" s="84"/>
      <c r="P29" s="85"/>
      <c r="Q29" s="85"/>
      <c r="R29" s="85"/>
    </row>
    <row r="30" spans="2:18" ht="13.5" thickBot="1">
      <c r="B30" s="97" t="s">
        <v>29</v>
      </c>
      <c r="C30" s="82"/>
      <c r="D30" s="89">
        <v>1383.9</v>
      </c>
      <c r="E30" s="89">
        <v>1362.8</v>
      </c>
      <c r="F30" s="89">
        <v>1318.9</v>
      </c>
      <c r="G30" s="98">
        <v>1275.9</v>
      </c>
      <c r="H30" s="84"/>
      <c r="I30" s="84"/>
      <c r="J30" s="84"/>
      <c r="K30" s="84"/>
      <c r="L30" s="84"/>
      <c r="M30" s="84"/>
      <c r="N30" s="84"/>
      <c r="O30" s="84"/>
      <c r="P30" s="85"/>
      <c r="Q30" s="85"/>
      <c r="R30" s="85"/>
    </row>
    <row r="31" spans="2:18" ht="12.75">
      <c r="B31" s="99" t="s">
        <v>20</v>
      </c>
      <c r="C31" s="82"/>
      <c r="D31" s="83">
        <v>1374.4</v>
      </c>
      <c r="E31" s="83">
        <v>1352</v>
      </c>
      <c r="F31" s="83">
        <v>1306.7</v>
      </c>
      <c r="G31" s="104">
        <v>1261.1</v>
      </c>
      <c r="H31" s="84"/>
      <c r="I31" s="84"/>
      <c r="J31" s="84"/>
      <c r="K31" s="84"/>
      <c r="L31" s="84"/>
      <c r="M31" s="84"/>
      <c r="N31" s="84"/>
      <c r="O31" s="84"/>
      <c r="P31" s="85"/>
      <c r="Q31" s="85"/>
      <c r="R31" s="85"/>
    </row>
    <row r="32" spans="2:18" ht="12.75">
      <c r="B32" s="106" t="s">
        <v>24</v>
      </c>
      <c r="C32" s="107"/>
      <c r="D32" s="107">
        <f>D30+D16</f>
        <v>1373.9</v>
      </c>
      <c r="E32" s="107">
        <f>E30+E16</f>
        <v>1351.3</v>
      </c>
      <c r="F32" s="107">
        <f>F30+F16</f>
        <v>1305.1000000000001</v>
      </c>
      <c r="G32" s="108">
        <f>G30+G16</f>
        <v>1259.2</v>
      </c>
      <c r="H32" s="84"/>
      <c r="I32" s="84"/>
      <c r="J32" s="84"/>
      <c r="K32" s="84"/>
      <c r="L32" s="84"/>
      <c r="M32" s="84"/>
      <c r="N32" s="84"/>
      <c r="O32" s="84"/>
      <c r="P32" s="85"/>
      <c r="Q32" s="85"/>
      <c r="R32" s="85"/>
    </row>
    <row r="33" spans="2:18" ht="13.5" thickBot="1">
      <c r="B33" s="94"/>
      <c r="C33" s="95"/>
      <c r="D33" s="95"/>
      <c r="E33" s="95"/>
      <c r="F33" s="95"/>
      <c r="G33" s="96"/>
      <c r="H33" s="84"/>
      <c r="I33" s="84"/>
      <c r="J33" s="84"/>
      <c r="K33" s="84"/>
      <c r="L33" s="84"/>
      <c r="M33" s="84"/>
      <c r="N33" s="84"/>
      <c r="O33" s="84"/>
      <c r="P33" s="85"/>
      <c r="Q33" s="85"/>
      <c r="R33" s="85"/>
    </row>
    <row r="34" spans="2:7" ht="13.5" thickBot="1">
      <c r="B34" s="97" t="s">
        <v>30</v>
      </c>
      <c r="C34" s="82"/>
      <c r="D34" s="89">
        <v>904.9</v>
      </c>
      <c r="E34" s="89">
        <v>944.9</v>
      </c>
      <c r="F34" s="89">
        <v>965</v>
      </c>
      <c r="G34" s="98">
        <v>976.1</v>
      </c>
    </row>
    <row r="35" spans="2:7" ht="12.75">
      <c r="B35" s="99" t="s">
        <v>20</v>
      </c>
      <c r="C35" s="82"/>
      <c r="D35" s="83">
        <v>750</v>
      </c>
      <c r="E35" s="83">
        <v>825</v>
      </c>
      <c r="F35" s="83">
        <v>900</v>
      </c>
      <c r="G35" s="104">
        <v>1000</v>
      </c>
    </row>
    <row r="36" spans="2:7" ht="13.5" thickBot="1">
      <c r="B36" s="94"/>
      <c r="C36" s="95"/>
      <c r="D36" s="95" t="s">
        <v>0</v>
      </c>
      <c r="E36" s="95" t="s">
        <v>0</v>
      </c>
      <c r="F36" s="95" t="s">
        <v>0</v>
      </c>
      <c r="G36" s="96" t="s">
        <v>0</v>
      </c>
    </row>
    <row r="37" spans="2:7" ht="13.5" thickBot="1">
      <c r="B37" s="97" t="s">
        <v>31</v>
      </c>
      <c r="C37" s="82"/>
      <c r="D37" s="89">
        <v>1394.2</v>
      </c>
      <c r="E37" s="89">
        <v>1383.9</v>
      </c>
      <c r="F37" s="89">
        <v>1362.8</v>
      </c>
      <c r="G37" s="98">
        <v>1341.8</v>
      </c>
    </row>
    <row r="38" spans="2:18" ht="12.75">
      <c r="B38" s="99" t="s">
        <v>20</v>
      </c>
      <c r="C38" s="83"/>
      <c r="D38" s="83">
        <v>1382.9</v>
      </c>
      <c r="E38" s="83">
        <v>1370</v>
      </c>
      <c r="F38" s="83">
        <v>1343.3</v>
      </c>
      <c r="G38" s="104">
        <v>1316.5</v>
      </c>
      <c r="H38" s="84"/>
      <c r="I38" s="84"/>
      <c r="J38" s="84"/>
      <c r="K38" s="84"/>
      <c r="L38" s="84"/>
      <c r="M38" s="84"/>
      <c r="N38" s="84"/>
      <c r="O38" s="84"/>
      <c r="P38" s="85"/>
      <c r="R38" s="85"/>
    </row>
    <row r="39" spans="2:18" ht="12.75">
      <c r="B39" s="102" t="s">
        <v>24</v>
      </c>
      <c r="C39" s="82"/>
      <c r="D39" s="78">
        <f>D37+D16</f>
        <v>1384.2</v>
      </c>
      <c r="E39" s="78">
        <f>E37+E16</f>
        <v>1372.4</v>
      </c>
      <c r="F39" s="78">
        <f>F37+F16</f>
        <v>1349</v>
      </c>
      <c r="G39" s="105">
        <f>G37+G16</f>
        <v>1325.1</v>
      </c>
      <c r="H39" s="84"/>
      <c r="I39" s="84"/>
      <c r="J39" s="84"/>
      <c r="K39" s="84"/>
      <c r="L39" s="84"/>
      <c r="M39" s="84"/>
      <c r="N39" s="84"/>
      <c r="O39" s="84"/>
      <c r="P39" s="85"/>
      <c r="Q39" s="85"/>
      <c r="R39" s="85"/>
    </row>
    <row r="40" spans="2:18" ht="13.5" thickBot="1">
      <c r="B40" s="94"/>
      <c r="C40" s="95"/>
      <c r="D40" s="109"/>
      <c r="E40" s="109"/>
      <c r="F40" s="109"/>
      <c r="G40" s="110"/>
      <c r="H40" s="84"/>
      <c r="I40" s="84"/>
      <c r="J40" s="84"/>
      <c r="K40" s="84"/>
      <c r="L40" s="84"/>
      <c r="M40" s="84"/>
      <c r="N40" s="84"/>
      <c r="O40" s="84"/>
      <c r="P40" s="85"/>
      <c r="Q40" s="85"/>
      <c r="R40" s="85"/>
    </row>
    <row r="41" spans="2:18" ht="13.5" thickBot="1">
      <c r="B41" s="97" t="s">
        <v>32</v>
      </c>
      <c r="C41" s="82"/>
      <c r="D41" s="88">
        <v>1442.6</v>
      </c>
      <c r="E41" s="88">
        <v>1480.3</v>
      </c>
      <c r="F41" s="88">
        <v>1556.6</v>
      </c>
      <c r="G41" s="98">
        <v>1631.8</v>
      </c>
      <c r="H41" s="87" t="s">
        <v>0</v>
      </c>
      <c r="I41" s="87"/>
      <c r="J41" s="87"/>
      <c r="K41" s="87"/>
      <c r="L41" s="87"/>
      <c r="M41" s="84"/>
      <c r="N41" s="84"/>
      <c r="O41" s="84"/>
      <c r="P41" s="85"/>
      <c r="Q41" s="85"/>
      <c r="R41" s="85"/>
    </row>
    <row r="42" spans="2:18" ht="12.75">
      <c r="B42" s="99" t="s">
        <v>20</v>
      </c>
      <c r="C42" s="83"/>
      <c r="D42" s="83">
        <v>1431.7</v>
      </c>
      <c r="E42" s="83">
        <v>1469.7</v>
      </c>
      <c r="F42" s="83">
        <v>1543.4</v>
      </c>
      <c r="G42" s="104">
        <v>1615.3</v>
      </c>
      <c r="H42" s="84"/>
      <c r="I42" s="84"/>
      <c r="J42" s="84"/>
      <c r="K42" s="84"/>
      <c r="L42" s="84"/>
      <c r="M42" s="84"/>
      <c r="N42" s="84"/>
      <c r="O42" s="84"/>
      <c r="P42" s="85"/>
      <c r="Q42" s="85"/>
      <c r="R42" s="85"/>
    </row>
    <row r="43" spans="2:18" ht="12.75">
      <c r="B43" s="102" t="s">
        <v>24</v>
      </c>
      <c r="C43" s="82"/>
      <c r="D43" s="77">
        <f>D41+D16</f>
        <v>1432.6</v>
      </c>
      <c r="E43" s="77">
        <f>E41+E16</f>
        <v>1468.8</v>
      </c>
      <c r="F43" s="77">
        <f>F41+F16</f>
        <v>1542.8</v>
      </c>
      <c r="G43" s="114">
        <f>G41+G16</f>
        <v>1615.1</v>
      </c>
      <c r="H43" s="84"/>
      <c r="I43" s="84"/>
      <c r="J43" s="84"/>
      <c r="K43" s="84"/>
      <c r="L43" s="84"/>
      <c r="M43" s="84"/>
      <c r="N43" s="84"/>
      <c r="O43" s="84"/>
      <c r="P43" s="85"/>
      <c r="Q43" s="85"/>
      <c r="R43" s="85"/>
    </row>
    <row r="44" spans="2:18" ht="12.75">
      <c r="B44" s="99"/>
      <c r="C44" s="82"/>
      <c r="D44" s="82"/>
      <c r="E44" s="82"/>
      <c r="F44" s="82"/>
      <c r="G44" s="111"/>
      <c r="H44" s="84"/>
      <c r="I44" s="84"/>
      <c r="J44" s="84"/>
      <c r="K44" s="84"/>
      <c r="L44" s="84"/>
      <c r="M44" s="84"/>
      <c r="N44" s="84"/>
      <c r="O44" s="84"/>
      <c r="P44" s="85"/>
      <c r="Q44" s="85"/>
      <c r="R44" s="85"/>
    </row>
    <row r="45" spans="2:18" ht="12.75">
      <c r="B45" s="178" t="s">
        <v>106</v>
      </c>
      <c r="C45" s="179"/>
      <c r="D45" s="179"/>
      <c r="E45" s="179"/>
      <c r="F45" s="179"/>
      <c r="G45" s="180"/>
      <c r="H45" s="84"/>
      <c r="I45" s="84"/>
      <c r="J45" s="84"/>
      <c r="K45" s="119" t="s">
        <v>73</v>
      </c>
      <c r="L45" s="84"/>
      <c r="M45" s="84"/>
      <c r="N45" s="84"/>
      <c r="O45" s="84"/>
      <c r="P45" s="85"/>
      <c r="Q45" s="85"/>
      <c r="R45" s="85"/>
    </row>
    <row r="46" spans="2:18" ht="13.5" thickBot="1">
      <c r="B46" s="94"/>
      <c r="C46" s="95"/>
      <c r="D46" s="95"/>
      <c r="E46" s="95"/>
      <c r="F46" s="95"/>
      <c r="G46" s="96"/>
      <c r="H46" s="84"/>
      <c r="I46" s="84"/>
      <c r="J46" s="84"/>
      <c r="K46" s="84"/>
      <c r="L46" s="84"/>
      <c r="M46" s="84"/>
      <c r="N46" s="84"/>
      <c r="O46" s="84"/>
      <c r="P46" s="85"/>
      <c r="Q46" s="85"/>
      <c r="R46" s="85"/>
    </row>
    <row r="47" spans="2:18" ht="13.5" thickBot="1">
      <c r="B47" s="97" t="s">
        <v>30</v>
      </c>
      <c r="C47" s="82"/>
      <c r="D47" s="89">
        <v>402</v>
      </c>
      <c r="E47" s="89">
        <v>301.4</v>
      </c>
      <c r="F47" s="89">
        <v>326.5</v>
      </c>
      <c r="G47" s="98">
        <v>337.4</v>
      </c>
      <c r="H47" s="84"/>
      <c r="I47" s="84"/>
      <c r="J47" s="84"/>
      <c r="K47" s="84"/>
      <c r="L47" s="84"/>
      <c r="M47" s="84"/>
      <c r="N47" s="84"/>
      <c r="O47" s="84"/>
      <c r="P47" s="85"/>
      <c r="Q47" s="85"/>
      <c r="R47" s="85"/>
    </row>
    <row r="48" spans="2:18" ht="13.5" thickBot="1">
      <c r="B48" s="97" t="s">
        <v>107</v>
      </c>
      <c r="C48" s="82"/>
      <c r="D48" s="89">
        <v>356.6</v>
      </c>
      <c r="E48" s="89">
        <v>329.7</v>
      </c>
      <c r="F48" s="89">
        <v>274.8</v>
      </c>
      <c r="G48" s="98">
        <v>222.9</v>
      </c>
      <c r="H48" s="84"/>
      <c r="I48" s="84"/>
      <c r="J48" s="84"/>
      <c r="K48" s="84"/>
      <c r="L48" s="84"/>
      <c r="M48" s="84"/>
      <c r="N48" s="84"/>
      <c r="O48" s="84"/>
      <c r="P48" s="85"/>
      <c r="Q48" s="85"/>
      <c r="R48" s="85"/>
    </row>
    <row r="49" spans="2:18" ht="12.75">
      <c r="B49" s="102" t="s">
        <v>33</v>
      </c>
      <c r="C49" s="82"/>
      <c r="D49" s="115">
        <f>(D34-D47)/(D14-D48)</f>
        <v>0.49202622052636724</v>
      </c>
      <c r="E49" s="115">
        <f>(E34-E47)/(E14-E48)</f>
        <v>0.6295861461696508</v>
      </c>
      <c r="F49" s="115">
        <f>(F34-F47)/(F14-F48)</f>
        <v>0.624816518250318</v>
      </c>
      <c r="G49" s="116">
        <f>(G34-G47)/(G14-G48)</f>
        <v>0.6262992743675231</v>
      </c>
      <c r="H49" s="84"/>
      <c r="I49" s="84" t="s">
        <v>73</v>
      </c>
      <c r="J49" s="84"/>
      <c r="K49" s="84"/>
      <c r="L49" s="84"/>
      <c r="M49" s="84"/>
      <c r="N49" s="84"/>
      <c r="O49" s="84"/>
      <c r="P49" s="85"/>
      <c r="Q49" s="85"/>
      <c r="R49" s="85"/>
    </row>
    <row r="50" spans="2:18" ht="13.5" thickBot="1">
      <c r="B50" s="112" t="s">
        <v>34</v>
      </c>
      <c r="C50" s="113"/>
      <c r="D50" s="117">
        <f>-D14*D49+D34</f>
        <v>226.54344976029745</v>
      </c>
      <c r="E50" s="117">
        <f>-E14*E49+E34</f>
        <v>93.82544760786607</v>
      </c>
      <c r="F50" s="117">
        <f>-F14*F49+F34</f>
        <v>154.80042078481256</v>
      </c>
      <c r="G50" s="118">
        <f>-G14*G49+G34</f>
        <v>197.7978917434791</v>
      </c>
      <c r="H50" s="84"/>
      <c r="I50" s="84"/>
      <c r="J50" s="84"/>
      <c r="K50" s="84"/>
      <c r="L50" s="84"/>
      <c r="M50" s="84"/>
      <c r="N50" s="84"/>
      <c r="O50" s="84"/>
      <c r="P50" s="85"/>
      <c r="Q50" s="85"/>
      <c r="R50" s="85"/>
    </row>
    <row r="51" spans="2:18" ht="13.5" thickTop="1">
      <c r="B51" s="75"/>
      <c r="C51" s="75"/>
      <c r="D51" s="75"/>
      <c r="E51" s="75"/>
      <c r="F51" s="75"/>
      <c r="G51" s="75"/>
      <c r="H51" s="84"/>
      <c r="I51" s="84"/>
      <c r="J51" s="84"/>
      <c r="K51" s="84"/>
      <c r="L51" s="84"/>
      <c r="M51" s="84"/>
      <c r="N51" s="84"/>
      <c r="O51" s="84"/>
      <c r="P51" s="85"/>
      <c r="Q51" s="85"/>
      <c r="R51" s="85"/>
    </row>
    <row r="52" spans="2:18" ht="12.75">
      <c r="B52" s="77" t="s">
        <v>35</v>
      </c>
      <c r="C52" s="75"/>
      <c r="D52" s="81">
        <v>8.919</v>
      </c>
      <c r="E52" s="75"/>
      <c r="F52" s="75"/>
      <c r="G52" s="75"/>
      <c r="H52" s="84"/>
      <c r="I52" s="84"/>
      <c r="J52" s="84"/>
      <c r="K52" s="84"/>
      <c r="L52" s="84"/>
      <c r="M52" s="84"/>
      <c r="N52" s="84"/>
      <c r="O52" s="84"/>
      <c r="P52" s="85"/>
      <c r="Q52" s="85"/>
      <c r="R52" s="85"/>
    </row>
    <row r="53" spans="2:18" ht="13.5" thickBot="1">
      <c r="B53" s="79" t="s">
        <v>36</v>
      </c>
      <c r="C53" s="75"/>
      <c r="D53" s="81">
        <v>3.6</v>
      </c>
      <c r="E53" s="75"/>
      <c r="F53" s="75"/>
      <c r="G53" s="75"/>
      <c r="H53" s="84"/>
      <c r="I53" s="84"/>
      <c r="J53" s="84"/>
      <c r="K53" s="84"/>
      <c r="L53" s="84"/>
      <c r="M53" s="84"/>
      <c r="N53" s="84"/>
      <c r="O53" s="84"/>
      <c r="P53" s="85"/>
      <c r="Q53" s="85"/>
      <c r="R53" s="85"/>
    </row>
    <row r="54" spans="2:15" ht="14.25" thickBot="1" thickTop="1">
      <c r="B54" s="54" t="s">
        <v>37</v>
      </c>
      <c r="C54" s="75"/>
      <c r="D54" s="81">
        <v>43</v>
      </c>
      <c r="E54" s="75"/>
      <c r="F54" s="75"/>
      <c r="G54" s="75"/>
      <c r="H54" s="75"/>
      <c r="I54" s="55" t="s">
        <v>38</v>
      </c>
      <c r="J54" s="56"/>
      <c r="K54" s="56"/>
      <c r="L54" s="56"/>
      <c r="M54" s="56"/>
      <c r="N54" s="57"/>
      <c r="O54" s="65"/>
    </row>
    <row r="55" spans="2:15" ht="13.5" thickTop="1">
      <c r="B55" s="75"/>
      <c r="C55" s="75"/>
      <c r="D55" s="75"/>
      <c r="E55" s="75"/>
      <c r="F55" s="75"/>
      <c r="G55" s="75"/>
      <c r="H55" s="75"/>
      <c r="I55" s="58"/>
      <c r="J55" s="65"/>
      <c r="K55" s="65"/>
      <c r="L55" s="65"/>
      <c r="M55" s="65"/>
      <c r="N55" s="59"/>
      <c r="O55" s="65"/>
    </row>
    <row r="56" spans="2:15" ht="12.75">
      <c r="B56" s="76"/>
      <c r="C56" s="76"/>
      <c r="D56" s="60">
        <f>(D49*$J64/((1/$J60+D49*$J62/$J60/$J60)+$J64*(1/$J56-D49/$J63)))</f>
        <v>3.2896304458367926</v>
      </c>
      <c r="E56" s="60">
        <f>(E49*$J64/((1/$J60+E49*$J62/$J60/$J60)+$J64*(1/$J56-E49/$J63)))</f>
        <v>6.95346998220286</v>
      </c>
      <c r="F56" s="60">
        <f>(F49*$J64/((1/$J60+F49*$J62/$J60/$J60)+$J64*(1/$J56-F49/$J63)))</f>
        <v>6.748254969465309</v>
      </c>
      <c r="G56" s="60">
        <f>(G49*$J64/((1/$J60+G49*$J62/$J60/$J60)+$J64*(1/$J56-G49/$J63)))</f>
        <v>6.811072597274497</v>
      </c>
      <c r="H56" s="79"/>
      <c r="I56" s="61" t="s">
        <v>39</v>
      </c>
      <c r="J56" s="62">
        <f>J57*(D53*(N56+N57)-D54*N57)/(D54*(J57+N57)-D53*(J57+N56+N57))</f>
        <v>18.86723102099094</v>
      </c>
      <c r="K56" s="61" t="s">
        <v>40</v>
      </c>
      <c r="L56" s="61">
        <v>83.333</v>
      </c>
      <c r="M56" s="61" t="s">
        <v>41</v>
      </c>
      <c r="N56" s="61">
        <v>100</v>
      </c>
      <c r="O56" s="69"/>
    </row>
    <row r="57" spans="2:15" ht="12.75">
      <c r="B57" s="63" t="s">
        <v>42</v>
      </c>
      <c r="C57" s="76"/>
      <c r="D57" s="60">
        <f>ROUND((D56-J61-0.5),0)</f>
        <v>1</v>
      </c>
      <c r="E57" s="60">
        <f>ROUND((E56-J61-1),0)</f>
        <v>4</v>
      </c>
      <c r="F57" s="60">
        <f>ROUND((F56-J61-1),0)</f>
        <v>4</v>
      </c>
      <c r="G57" s="60">
        <f>ROUND((G56-J61-1),0)</f>
        <v>4</v>
      </c>
      <c r="H57" s="79"/>
      <c r="I57" s="61" t="s">
        <v>43</v>
      </c>
      <c r="J57" s="62">
        <f>((N56+N57)*D53-N57*D54)/((D54-D53)-N56/N57*D53*D54/1000)</f>
        <v>14.619975299080913</v>
      </c>
      <c r="K57" s="61" t="s">
        <v>44</v>
      </c>
      <c r="L57" s="61">
        <v>166.67</v>
      </c>
      <c r="M57" s="61" t="s">
        <v>45</v>
      </c>
      <c r="N57" s="33">
        <f>N56*D52/(1000-D52)</f>
        <v>0.8999264439536224</v>
      </c>
      <c r="O57" s="69"/>
    </row>
    <row r="58" spans="2:15" ht="12.75">
      <c r="B58" s="54" t="s">
        <v>46</v>
      </c>
      <c r="C58" s="76"/>
      <c r="D58" s="64">
        <f>(D50*D56*((1/$J63+1/D56)*$J64-$J62/$J60/$J60)-L56*D56/$J60*$J62/$J58)/$J64</f>
        <v>504.148565606434</v>
      </c>
      <c r="E58" s="64">
        <f>(E50*E56*((1/$J63+1/E56)*$J64-$J62/$J60/$J60)-L57*E56/$J60*$J62/$J58)/$J64</f>
        <v>195.4739256633506</v>
      </c>
      <c r="F58" s="64">
        <f>(F50*F56*((1/$J63+1/F56)*$J64-$J62/$J60/$J60)-L58*F56/$J60*$J62/$J58)/$J64</f>
        <v>256.98496793205</v>
      </c>
      <c r="G58" s="64">
        <f>(G50*G56*((1/$J63+1/G56)*$J64-$J62/$J60/$J60)-L59*G56/$J60*$J62/$J58)/$J64</f>
        <v>251.95121015887182</v>
      </c>
      <c r="H58" s="79"/>
      <c r="I58" s="61" t="s">
        <v>47</v>
      </c>
      <c r="J58" s="61">
        <v>0.5</v>
      </c>
      <c r="K58" s="61" t="s">
        <v>48</v>
      </c>
      <c r="L58" s="61">
        <v>333.33</v>
      </c>
      <c r="M58" s="61"/>
      <c r="N58" s="61"/>
      <c r="O58" s="69"/>
    </row>
    <row r="59" spans="2:15" ht="12.75">
      <c r="B59" s="75"/>
      <c r="C59" s="76"/>
      <c r="D59" s="76"/>
      <c r="E59" s="76"/>
      <c r="F59" s="76"/>
      <c r="G59" s="76"/>
      <c r="H59" s="76"/>
      <c r="I59" s="61" t="s">
        <v>49</v>
      </c>
      <c r="J59" s="61">
        <v>0.5</v>
      </c>
      <c r="K59" s="61" t="s">
        <v>50</v>
      </c>
      <c r="L59" s="61">
        <v>500</v>
      </c>
      <c r="M59" s="61"/>
      <c r="N59" s="61"/>
      <c r="O59" s="69"/>
    </row>
    <row r="60" spans="2:15" ht="12.75">
      <c r="B60" s="65"/>
      <c r="C60" s="69"/>
      <c r="D60" s="69"/>
      <c r="E60" s="69"/>
      <c r="F60" s="69"/>
      <c r="G60" s="69"/>
      <c r="H60" s="69"/>
      <c r="I60" s="61" t="s">
        <v>51</v>
      </c>
      <c r="J60" s="61">
        <v>3</v>
      </c>
      <c r="K60" s="61"/>
      <c r="L60" s="61"/>
      <c r="M60" s="61"/>
      <c r="N60" s="61"/>
      <c r="O60" s="69"/>
    </row>
    <row r="61" spans="2:15" ht="12.75">
      <c r="B61" s="65"/>
      <c r="C61" s="69"/>
      <c r="D61" s="69"/>
      <c r="E61" s="69"/>
      <c r="F61" s="69"/>
      <c r="G61" s="69"/>
      <c r="H61" s="69"/>
      <c r="I61" s="61" t="s">
        <v>52</v>
      </c>
      <c r="J61" s="61">
        <v>2</v>
      </c>
      <c r="K61" s="61"/>
      <c r="L61" s="61"/>
      <c r="M61" s="61"/>
      <c r="N61" s="61"/>
      <c r="O61" s="69"/>
    </row>
    <row r="62" spans="2:15" ht="12.75">
      <c r="B62" s="69"/>
      <c r="C62" s="69"/>
      <c r="D62" s="69"/>
      <c r="E62" s="69"/>
      <c r="F62" s="69"/>
      <c r="G62" s="69"/>
      <c r="H62" s="69"/>
      <c r="I62" s="61" t="s">
        <v>53</v>
      </c>
      <c r="J62" s="61">
        <f>1/(1/J58+1/J59)</f>
        <v>0.25</v>
      </c>
      <c r="K62" s="61"/>
      <c r="L62" s="61"/>
      <c r="M62" s="61"/>
      <c r="N62" s="61"/>
      <c r="O62" s="69"/>
    </row>
    <row r="63" spans="2:15" ht="12.75">
      <c r="B63" s="69"/>
      <c r="C63" s="69"/>
      <c r="D63" s="69"/>
      <c r="E63" s="69"/>
      <c r="F63" s="69"/>
      <c r="G63" s="69"/>
      <c r="H63" s="69"/>
      <c r="I63" s="61" t="s">
        <v>54</v>
      </c>
      <c r="J63" s="33">
        <f>1/(1/J56+1/J57+1/J60)</f>
        <v>2.1990837085921617</v>
      </c>
      <c r="K63" s="61"/>
      <c r="L63" s="61"/>
      <c r="M63" s="61"/>
      <c r="N63" s="61"/>
      <c r="O63" s="69"/>
    </row>
    <row r="64" spans="2:15" ht="12.75">
      <c r="B64" s="69"/>
      <c r="C64" s="69"/>
      <c r="D64" s="69"/>
      <c r="E64" s="69"/>
      <c r="F64" s="69"/>
      <c r="G64" s="69"/>
      <c r="H64" s="69"/>
      <c r="I64" s="61" t="s">
        <v>55</v>
      </c>
      <c r="J64" s="33">
        <f>(1+J62/J60)</f>
        <v>1.0833333333333333</v>
      </c>
      <c r="K64" s="61"/>
      <c r="L64" s="61"/>
      <c r="M64" s="61"/>
      <c r="N64" s="61"/>
      <c r="O64" s="69"/>
    </row>
    <row r="65" spans="2:15" ht="12.7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2:15" ht="12.75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</row>
  </sheetData>
  <mergeCells count="1">
    <mergeCell ref="B45:G4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9"/>
  <sheetViews>
    <sheetView workbookViewId="0" topLeftCell="A2">
      <selection activeCell="B8" sqref="B8"/>
    </sheetView>
  </sheetViews>
  <sheetFormatPr defaultColWidth="9.140625" defaultRowHeight="12.75"/>
  <cols>
    <col min="2" max="2" width="18.7109375" style="0" customWidth="1"/>
    <col min="3" max="3" width="4.7109375" style="0" customWidth="1"/>
    <col min="4" max="10" width="10.7109375" style="0" customWidth="1"/>
  </cols>
  <sheetData>
    <row r="1" spans="2:10" ht="14.25" thickBot="1" thickTop="1">
      <c r="B1" s="65" t="s">
        <v>0</v>
      </c>
      <c r="C1" s="65"/>
      <c r="D1" s="34" t="s">
        <v>56</v>
      </c>
      <c r="E1" s="35"/>
      <c r="F1" s="35"/>
      <c r="G1" s="35"/>
      <c r="H1" s="36"/>
      <c r="I1" s="65"/>
      <c r="J1" s="65"/>
    </row>
    <row r="2" spans="2:10" ht="14.25" thickBot="1" thickTop="1">
      <c r="B2" s="65"/>
      <c r="C2" s="65"/>
      <c r="D2" s="65"/>
      <c r="E2" s="65"/>
      <c r="F2" s="65"/>
      <c r="G2" s="65"/>
      <c r="H2" s="65"/>
      <c r="I2" s="65"/>
      <c r="J2" s="65"/>
    </row>
    <row r="3" spans="2:10" ht="13.5" thickTop="1">
      <c r="B3" s="66" t="s">
        <v>1</v>
      </c>
      <c r="C3" s="37"/>
      <c r="D3" s="67" t="str">
        <f>Summary!E4</f>
        <v>Cal Tech</v>
      </c>
      <c r="E3" s="67"/>
      <c r="F3" s="67"/>
      <c r="G3" s="67"/>
      <c r="H3" s="67" t="s">
        <v>0</v>
      </c>
      <c r="I3" s="67"/>
      <c r="J3" s="68"/>
    </row>
    <row r="4" spans="2:10" ht="12.75">
      <c r="B4" s="70" t="s">
        <v>2</v>
      </c>
      <c r="C4" s="65"/>
      <c r="D4" s="69" t="str">
        <f>Summary!E5</f>
        <v>Bruce Brunschwig</v>
      </c>
      <c r="E4" s="69"/>
      <c r="F4" s="69"/>
      <c r="G4" s="69"/>
      <c r="H4" s="69" t="s">
        <v>0</v>
      </c>
      <c r="I4" s="69"/>
      <c r="J4" s="71"/>
    </row>
    <row r="5" spans="2:10" ht="12.75">
      <c r="B5" s="70" t="s">
        <v>3</v>
      </c>
      <c r="C5" s="65"/>
      <c r="D5" s="173">
        <f>Summary!E6</f>
        <v>37966</v>
      </c>
      <c r="E5" s="69"/>
      <c r="F5" s="65" t="s">
        <v>57</v>
      </c>
      <c r="G5" s="69"/>
      <c r="H5" s="69"/>
      <c r="I5" s="69"/>
      <c r="J5" s="71"/>
    </row>
    <row r="6" spans="2:10" ht="13.5" thickBot="1">
      <c r="B6" s="72" t="s">
        <v>12</v>
      </c>
      <c r="C6" s="38"/>
      <c r="D6" s="172" t="str">
        <f>Summary!E7</f>
        <v>Scott</v>
      </c>
      <c r="E6" s="73"/>
      <c r="F6" s="73"/>
      <c r="G6" s="73"/>
      <c r="H6" s="73"/>
      <c r="I6" s="73"/>
      <c r="J6" s="74"/>
    </row>
    <row r="7" spans="2:10" ht="13.5" thickTop="1">
      <c r="B7" s="65"/>
      <c r="C7" s="65"/>
      <c r="D7" s="65"/>
      <c r="E7" s="65"/>
      <c r="F7" s="65"/>
      <c r="G7" s="65"/>
      <c r="H7" s="65"/>
      <c r="I7" s="65"/>
      <c r="J7" s="65"/>
    </row>
    <row r="8" spans="2:10" ht="13.5" thickBot="1">
      <c r="B8" s="69" t="s">
        <v>0</v>
      </c>
      <c r="C8" s="65"/>
      <c r="D8" s="65"/>
      <c r="E8" s="65"/>
      <c r="F8" s="65"/>
      <c r="G8" s="65"/>
      <c r="H8" s="65"/>
      <c r="I8" s="65"/>
      <c r="J8" s="65"/>
    </row>
    <row r="9" spans="2:10" ht="14.25" thickBot="1" thickTop="1">
      <c r="B9" s="39" t="s">
        <v>58</v>
      </c>
      <c r="C9" s="65"/>
      <c r="D9" s="40" t="s">
        <v>59</v>
      </c>
      <c r="E9" s="40" t="s">
        <v>60</v>
      </c>
      <c r="F9" s="40" t="s">
        <v>61</v>
      </c>
      <c r="G9" s="40" t="s">
        <v>62</v>
      </c>
      <c r="H9" s="40" t="s">
        <v>63</v>
      </c>
      <c r="I9" s="40" t="s">
        <v>64</v>
      </c>
      <c r="J9" s="40" t="s">
        <v>65</v>
      </c>
    </row>
    <row r="10" spans="2:10" ht="13.5" thickTop="1">
      <c r="B10" s="39"/>
      <c r="C10" s="65"/>
      <c r="D10" s="41"/>
      <c r="E10" s="42"/>
      <c r="F10" s="42"/>
      <c r="G10" s="42"/>
      <c r="H10" s="42"/>
      <c r="I10" s="42"/>
      <c r="J10" s="43"/>
    </row>
    <row r="11" spans="2:10" ht="13.5" thickBot="1">
      <c r="B11" s="44" t="s">
        <v>66</v>
      </c>
      <c r="C11" s="65"/>
      <c r="D11" s="45">
        <v>2</v>
      </c>
      <c r="E11" s="46">
        <v>914</v>
      </c>
      <c r="F11" s="46">
        <v>7682</v>
      </c>
      <c r="G11" s="46"/>
      <c r="H11" s="46"/>
      <c r="I11" s="46"/>
      <c r="J11" s="47"/>
    </row>
    <row r="12" spans="2:10" ht="13.5" thickTop="1">
      <c r="B12" s="39"/>
      <c r="C12" s="65"/>
      <c r="D12" s="41"/>
      <c r="E12" s="42"/>
      <c r="F12" s="42"/>
      <c r="G12" s="42"/>
      <c r="H12" s="42"/>
      <c r="I12" s="42"/>
      <c r="J12" s="43"/>
    </row>
    <row r="13" spans="2:10" ht="13.5" thickBot="1">
      <c r="B13" s="44" t="s">
        <v>67</v>
      </c>
      <c r="C13" s="65"/>
      <c r="D13" s="45">
        <v>3.5</v>
      </c>
      <c r="E13" s="46">
        <v>420</v>
      </c>
      <c r="F13" s="46">
        <v>8247</v>
      </c>
      <c r="G13" s="46"/>
      <c r="H13" s="46">
        <f>G13*0.574</f>
        <v>0</v>
      </c>
      <c r="I13" s="46" t="s">
        <v>0</v>
      </c>
      <c r="J13" s="47"/>
    </row>
    <row r="14" spans="2:10" ht="13.5" thickTop="1">
      <c r="B14" s="39"/>
      <c r="C14" s="65"/>
      <c r="D14" s="41"/>
      <c r="E14" s="42" t="s">
        <v>0</v>
      </c>
      <c r="F14" s="42"/>
      <c r="G14" s="42"/>
      <c r="H14" s="42"/>
      <c r="I14" s="42" t="s">
        <v>0</v>
      </c>
      <c r="J14" s="43"/>
    </row>
    <row r="15" spans="2:10" ht="13.5" thickBot="1">
      <c r="B15" s="44" t="s">
        <v>68</v>
      </c>
      <c r="C15" s="65"/>
      <c r="D15" s="45">
        <v>7.5</v>
      </c>
      <c r="E15" s="46">
        <v>339</v>
      </c>
      <c r="F15" s="46">
        <v>8283</v>
      </c>
      <c r="G15" s="46"/>
      <c r="H15" s="46">
        <f>G15*0.574</f>
        <v>0</v>
      </c>
      <c r="I15" s="46" t="s">
        <v>0</v>
      </c>
      <c r="J15" s="47"/>
    </row>
    <row r="16" spans="2:10" ht="13.5" thickTop="1">
      <c r="B16" s="39" t="s">
        <v>69</v>
      </c>
      <c r="C16" s="65"/>
      <c r="D16" s="41"/>
      <c r="E16" s="42" t="s">
        <v>70</v>
      </c>
      <c r="F16" s="42"/>
      <c r="G16" s="42"/>
      <c r="H16" s="42"/>
      <c r="I16" s="42" t="s">
        <v>0</v>
      </c>
      <c r="J16" s="43"/>
    </row>
    <row r="17" spans="2:10" ht="13.5" thickBot="1">
      <c r="B17" s="44" t="s">
        <v>71</v>
      </c>
      <c r="C17" s="65"/>
      <c r="D17" s="45">
        <v>12</v>
      </c>
      <c r="E17" s="46">
        <v>282</v>
      </c>
      <c r="F17" s="46">
        <v>8464</v>
      </c>
      <c r="G17" s="46"/>
      <c r="H17" s="46">
        <f>G17*0.574</f>
        <v>0</v>
      </c>
      <c r="I17" s="46" t="s">
        <v>0</v>
      </c>
      <c r="J17" s="47"/>
    </row>
    <row r="18" spans="2:10" ht="13.5" thickTop="1">
      <c r="B18" s="48"/>
      <c r="C18" s="65"/>
      <c r="D18" s="41"/>
      <c r="E18" s="42" t="s">
        <v>0</v>
      </c>
      <c r="F18" s="42"/>
      <c r="G18" s="42" t="s">
        <v>0</v>
      </c>
      <c r="H18" s="42"/>
      <c r="I18" s="42" t="s">
        <v>0</v>
      </c>
      <c r="J18" s="43"/>
    </row>
    <row r="19" spans="2:11" ht="13.5" thickBot="1">
      <c r="B19" s="44" t="s">
        <v>72</v>
      </c>
      <c r="C19" s="65"/>
      <c r="D19" s="45">
        <v>22</v>
      </c>
      <c r="E19" s="46">
        <v>152</v>
      </c>
      <c r="F19" s="46">
        <v>8580</v>
      </c>
      <c r="G19" s="46"/>
      <c r="H19" s="46">
        <f>G19*0.574</f>
        <v>0</v>
      </c>
      <c r="I19" s="46" t="s">
        <v>0</v>
      </c>
      <c r="J19" s="47"/>
      <c r="K19" t="s">
        <v>0</v>
      </c>
    </row>
    <row r="20" spans="2:10" ht="13.5" thickTop="1">
      <c r="B20" s="69"/>
      <c r="C20" s="65"/>
      <c r="D20" s="65"/>
      <c r="E20" s="65"/>
      <c r="F20" s="65"/>
      <c r="G20" s="65"/>
      <c r="H20" s="65"/>
      <c r="I20" s="65"/>
      <c r="J20" s="65"/>
    </row>
    <row r="21" spans="2:10" ht="12.75">
      <c r="B21" s="65"/>
      <c r="C21" s="65"/>
      <c r="D21" s="65" t="s">
        <v>0</v>
      </c>
      <c r="E21" s="65"/>
      <c r="F21" s="65"/>
      <c r="G21" s="65"/>
      <c r="H21" s="65"/>
      <c r="I21" s="65"/>
      <c r="J21" s="65"/>
    </row>
    <row r="22" spans="2:10" ht="13.5" thickBot="1">
      <c r="B22" s="65"/>
      <c r="C22" s="65"/>
      <c r="D22" s="65"/>
      <c r="E22" s="65"/>
      <c r="F22" s="65"/>
      <c r="G22" s="65"/>
      <c r="H22" s="65"/>
      <c r="I22" s="65"/>
      <c r="J22" s="65"/>
    </row>
    <row r="23" spans="2:10" ht="14.25" thickBot="1" thickTop="1">
      <c r="B23" s="65"/>
      <c r="C23" s="65"/>
      <c r="D23" s="34" t="s">
        <v>74</v>
      </c>
      <c r="E23" s="35"/>
      <c r="F23" s="35"/>
      <c r="G23" s="35"/>
      <c r="H23" s="35"/>
      <c r="I23" s="35"/>
      <c r="J23" s="36"/>
    </row>
    <row r="24" spans="2:10" ht="13.5" thickTop="1">
      <c r="B24" s="65"/>
      <c r="C24" s="65"/>
      <c r="D24" s="65"/>
      <c r="E24" s="65"/>
      <c r="F24" s="65"/>
      <c r="G24" s="65"/>
      <c r="H24" s="65"/>
      <c r="I24" s="65"/>
      <c r="J24" s="65"/>
    </row>
    <row r="25" spans="2:10" ht="13.5" thickBot="1">
      <c r="B25" s="65"/>
      <c r="C25" s="65"/>
      <c r="D25" s="65" t="s">
        <v>0</v>
      </c>
      <c r="E25" s="65"/>
      <c r="F25" s="65"/>
      <c r="G25" s="65"/>
      <c r="H25" s="65"/>
      <c r="I25" s="65"/>
      <c r="J25" s="65"/>
    </row>
    <row r="26" spans="2:10" ht="14.25" thickBot="1" thickTop="1">
      <c r="B26" s="65"/>
      <c r="C26" s="65"/>
      <c r="D26" s="40" t="s">
        <v>75</v>
      </c>
      <c r="E26" s="40" t="s">
        <v>76</v>
      </c>
      <c r="F26" s="40" t="s">
        <v>77</v>
      </c>
      <c r="G26" s="40"/>
      <c r="H26" s="40" t="s">
        <v>78</v>
      </c>
      <c r="I26" s="40" t="s">
        <v>0</v>
      </c>
      <c r="J26" s="40" t="s">
        <v>79</v>
      </c>
    </row>
    <row r="27" spans="2:10" ht="14.25" thickBot="1" thickTop="1">
      <c r="B27" s="65"/>
      <c r="C27" s="65"/>
      <c r="D27" s="65" t="s">
        <v>0</v>
      </c>
      <c r="E27" s="65"/>
      <c r="F27" s="65"/>
      <c r="G27" s="65"/>
      <c r="H27" s="65"/>
      <c r="I27" s="65"/>
      <c r="J27" s="65"/>
    </row>
    <row r="28" spans="2:10" ht="14.25" thickBot="1" thickTop="1">
      <c r="B28" s="65"/>
      <c r="C28" s="65"/>
      <c r="D28" s="49">
        <v>5.6</v>
      </c>
      <c r="E28" s="49">
        <v>2.209</v>
      </c>
      <c r="F28" s="145">
        <f>+D28*E28</f>
        <v>12.3704</v>
      </c>
      <c r="G28" s="49" t="s">
        <v>0</v>
      </c>
      <c r="H28" s="49">
        <v>1.6</v>
      </c>
      <c r="I28" s="49" t="s">
        <v>0</v>
      </c>
      <c r="J28" s="49">
        <v>10.02</v>
      </c>
    </row>
    <row r="29" spans="2:10" ht="13.5" thickTop="1">
      <c r="B29" s="65"/>
      <c r="C29" s="65"/>
      <c r="D29" s="65" t="s">
        <v>0</v>
      </c>
      <c r="E29" s="65"/>
      <c r="F29" s="65"/>
      <c r="G29" s="65"/>
      <c r="H29" s="65"/>
      <c r="I29" s="65"/>
      <c r="J29" s="6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0"/>
  <sheetViews>
    <sheetView workbookViewId="0" topLeftCell="B1">
      <selection activeCell="F6" sqref="F6"/>
    </sheetView>
  </sheetViews>
  <sheetFormatPr defaultColWidth="9.140625" defaultRowHeight="12.75"/>
  <cols>
    <col min="2" max="2" width="18.7109375" style="0" customWidth="1"/>
    <col min="3" max="3" width="10.8515625" style="0" customWidth="1"/>
    <col min="4" max="10" width="10.7109375" style="0" customWidth="1"/>
  </cols>
  <sheetData>
    <row r="1" spans="2:11" ht="14.25" thickBot="1" thickTop="1">
      <c r="B1" s="65" t="s">
        <v>0</v>
      </c>
      <c r="C1" s="65"/>
      <c r="D1" s="34" t="s">
        <v>80</v>
      </c>
      <c r="E1" s="35"/>
      <c r="F1" s="35"/>
      <c r="G1" s="35"/>
      <c r="H1" s="36"/>
      <c r="I1" s="65"/>
      <c r="J1" s="65"/>
      <c r="K1" s="65"/>
    </row>
    <row r="2" spans="2:11" ht="14.25" thickBot="1" thickTop="1"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2:11" ht="13.5" thickTop="1">
      <c r="B3" s="66" t="s">
        <v>1</v>
      </c>
      <c r="C3" s="37" t="str">
        <f>Summary!E4</f>
        <v>Cal Tech</v>
      </c>
      <c r="D3" s="67" t="s">
        <v>0</v>
      </c>
      <c r="E3" s="67"/>
      <c r="F3" s="67"/>
      <c r="G3" s="67"/>
      <c r="H3" s="67" t="s">
        <v>0</v>
      </c>
      <c r="I3" s="67"/>
      <c r="J3" s="68"/>
      <c r="K3" s="65"/>
    </row>
    <row r="4" spans="2:11" ht="12.75">
      <c r="B4" s="70" t="s">
        <v>2</v>
      </c>
      <c r="C4" s="65" t="str">
        <f>Summary!E5</f>
        <v>Bruce Brunschwig</v>
      </c>
      <c r="D4" s="69" t="s">
        <v>0</v>
      </c>
      <c r="E4" s="69"/>
      <c r="F4" s="69"/>
      <c r="G4" s="69"/>
      <c r="H4" s="69" t="s">
        <v>0</v>
      </c>
      <c r="I4" s="69"/>
      <c r="J4" s="71"/>
      <c r="K4" s="65"/>
    </row>
    <row r="5" spans="2:11" ht="12.75">
      <c r="B5" s="70" t="s">
        <v>3</v>
      </c>
      <c r="C5" s="146">
        <f>Summary!E6</f>
        <v>37966</v>
      </c>
      <c r="D5" s="69" t="s">
        <v>0</v>
      </c>
      <c r="E5" s="69"/>
      <c r="F5" s="65" t="s">
        <v>57</v>
      </c>
      <c r="G5" s="69" t="s">
        <v>196</v>
      </c>
      <c r="H5" s="69"/>
      <c r="I5" s="69"/>
      <c r="J5" s="71"/>
      <c r="K5" s="65"/>
    </row>
    <row r="6" spans="2:11" ht="13.5" thickBot="1">
      <c r="B6" s="72" t="s">
        <v>12</v>
      </c>
      <c r="C6" s="38" t="str">
        <f>Summary!E7</f>
        <v>Scott</v>
      </c>
      <c r="D6" s="73" t="s">
        <v>0</v>
      </c>
      <c r="E6" s="73"/>
      <c r="F6" s="73"/>
      <c r="G6" s="73"/>
      <c r="H6" s="73"/>
      <c r="I6" s="73"/>
      <c r="J6" s="74"/>
      <c r="K6" s="65"/>
    </row>
    <row r="7" spans="2:11" ht="13.5" thickTop="1"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2:11" ht="12.75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3.5" thickBot="1">
      <c r="B9" s="65" t="s">
        <v>81</v>
      </c>
      <c r="C9" s="65"/>
      <c r="D9" s="65"/>
      <c r="E9" s="65"/>
      <c r="F9" s="65"/>
      <c r="G9" s="65"/>
      <c r="H9" s="65"/>
      <c r="I9" s="65"/>
      <c r="J9" s="65"/>
      <c r="K9" s="65"/>
    </row>
    <row r="10" spans="2:11" ht="14.25" thickBot="1" thickTop="1">
      <c r="B10" s="50" t="s">
        <v>82</v>
      </c>
      <c r="C10" s="51" t="s">
        <v>83</v>
      </c>
      <c r="D10" s="52"/>
      <c r="E10" s="52"/>
      <c r="F10" s="52"/>
      <c r="G10" s="52"/>
      <c r="H10" s="52"/>
      <c r="I10" s="52"/>
      <c r="J10" s="53"/>
      <c r="K10" s="65"/>
    </row>
    <row r="11" spans="2:11" ht="14.25" thickBot="1" thickTop="1">
      <c r="B11" s="30"/>
      <c r="C11" s="31" t="s">
        <v>84</v>
      </c>
      <c r="D11" s="32"/>
      <c r="E11" s="31" t="s">
        <v>85</v>
      </c>
      <c r="F11" s="32"/>
      <c r="G11" s="31" t="s">
        <v>86</v>
      </c>
      <c r="H11" s="32"/>
      <c r="I11" s="31" t="s">
        <v>87</v>
      </c>
      <c r="J11" s="57"/>
      <c r="K11" s="65"/>
    </row>
    <row r="12" spans="2:11" ht="13.5" thickTop="1">
      <c r="B12" s="124"/>
      <c r="C12" s="130" t="s">
        <v>88</v>
      </c>
      <c r="D12" s="125" t="s">
        <v>89</v>
      </c>
      <c r="E12" s="130" t="s">
        <v>88</v>
      </c>
      <c r="F12" s="125" t="s">
        <v>89</v>
      </c>
      <c r="G12" s="130" t="s">
        <v>88</v>
      </c>
      <c r="H12" s="125" t="s">
        <v>89</v>
      </c>
      <c r="I12" s="130" t="s">
        <v>88</v>
      </c>
      <c r="J12" s="126" t="s">
        <v>89</v>
      </c>
      <c r="K12" s="65"/>
    </row>
    <row r="13" spans="2:11" ht="13.5" thickBot="1">
      <c r="B13" s="127" t="s">
        <v>90</v>
      </c>
      <c r="C13" s="128"/>
      <c r="D13" s="128"/>
      <c r="E13" s="128"/>
      <c r="F13" s="128"/>
      <c r="G13" s="128"/>
      <c r="H13" s="128"/>
      <c r="I13" s="128"/>
      <c r="J13" s="129"/>
      <c r="K13" s="65"/>
    </row>
    <row r="14" spans="2:11" ht="13.5" thickTop="1">
      <c r="B14" s="28" t="s">
        <v>82</v>
      </c>
      <c r="C14" s="135">
        <v>0.69</v>
      </c>
      <c r="D14" s="62">
        <v>0.89</v>
      </c>
      <c r="E14" s="135">
        <v>0.75</v>
      </c>
      <c r="F14" s="62"/>
      <c r="G14" s="138">
        <v>0.95</v>
      </c>
      <c r="H14" s="62"/>
      <c r="I14" s="135">
        <v>1.1</v>
      </c>
      <c r="J14" s="29">
        <v>0.9</v>
      </c>
      <c r="K14" s="65"/>
    </row>
    <row r="15" spans="2:12" ht="13.5" thickBot="1">
      <c r="B15" s="14" t="s">
        <v>91</v>
      </c>
      <c r="C15" s="135">
        <v>10</v>
      </c>
      <c r="D15" s="62">
        <v>6.61</v>
      </c>
      <c r="E15" s="135">
        <v>55</v>
      </c>
      <c r="F15" s="62"/>
      <c r="G15" s="138">
        <v>100</v>
      </c>
      <c r="H15" s="62"/>
      <c r="I15" s="135">
        <v>140</v>
      </c>
      <c r="J15" s="29">
        <v>41.07</v>
      </c>
      <c r="K15" s="65"/>
      <c r="L15" t="s">
        <v>0</v>
      </c>
    </row>
    <row r="16" spans="2:11" ht="14.25" thickBot="1" thickTop="1">
      <c r="B16" s="120" t="s">
        <v>92</v>
      </c>
      <c r="C16" s="133" t="s">
        <v>0</v>
      </c>
      <c r="D16" s="131" t="s">
        <v>0</v>
      </c>
      <c r="E16" s="133"/>
      <c r="F16" s="131"/>
      <c r="G16" s="139"/>
      <c r="H16" s="131"/>
      <c r="I16" s="133"/>
      <c r="J16" s="132"/>
      <c r="K16" s="65"/>
    </row>
    <row r="17" spans="2:11" ht="13.5" thickTop="1">
      <c r="B17" s="28" t="s">
        <v>82</v>
      </c>
      <c r="C17" s="135">
        <v>0.85</v>
      </c>
      <c r="D17" s="62"/>
      <c r="E17" s="135">
        <v>0.9</v>
      </c>
      <c r="F17" s="62">
        <v>0.87</v>
      </c>
      <c r="G17" s="138">
        <v>1.1</v>
      </c>
      <c r="H17" s="62"/>
      <c r="I17" s="135">
        <v>1.2</v>
      </c>
      <c r="J17" s="29"/>
      <c r="K17" s="65"/>
    </row>
    <row r="18" spans="2:11" ht="13.5" thickBot="1">
      <c r="B18" s="14" t="s">
        <v>91</v>
      </c>
      <c r="C18" s="135">
        <v>30</v>
      </c>
      <c r="D18" s="62"/>
      <c r="E18" s="135">
        <v>150</v>
      </c>
      <c r="F18" s="62">
        <v>43.87</v>
      </c>
      <c r="G18" s="138">
        <v>260</v>
      </c>
      <c r="H18" s="62"/>
      <c r="I18" s="135">
        <v>335</v>
      </c>
      <c r="J18" s="29"/>
      <c r="K18" s="65"/>
    </row>
    <row r="19" spans="2:11" ht="14.25" thickBot="1" thickTop="1">
      <c r="B19" s="120" t="s">
        <v>93</v>
      </c>
      <c r="C19" s="133" t="s">
        <v>0</v>
      </c>
      <c r="D19" s="133" t="s">
        <v>0</v>
      </c>
      <c r="E19" s="133"/>
      <c r="F19" s="133" t="s">
        <v>0</v>
      </c>
      <c r="G19" s="139" t="s">
        <v>0</v>
      </c>
      <c r="H19" s="133" t="s">
        <v>0</v>
      </c>
      <c r="I19" s="133"/>
      <c r="J19" s="134"/>
      <c r="K19" s="65"/>
    </row>
    <row r="20" spans="2:11" ht="13.5" thickTop="1">
      <c r="B20" s="28" t="s">
        <v>82</v>
      </c>
      <c r="C20" s="135">
        <v>1.25</v>
      </c>
      <c r="D20" s="62"/>
      <c r="E20" s="135">
        <v>1.3</v>
      </c>
      <c r="F20" s="62"/>
      <c r="G20" s="138">
        <v>1.4</v>
      </c>
      <c r="H20" s="62">
        <v>1.21</v>
      </c>
      <c r="I20" s="135">
        <v>1.5</v>
      </c>
      <c r="J20" s="29"/>
      <c r="K20" s="65"/>
    </row>
    <row r="21" spans="2:11" ht="13.5" thickBot="1">
      <c r="B21" s="14" t="s">
        <v>91</v>
      </c>
      <c r="C21" s="135">
        <v>50</v>
      </c>
      <c r="D21" s="62"/>
      <c r="E21" s="135">
        <v>250</v>
      </c>
      <c r="F21" s="62"/>
      <c r="G21" s="138">
        <v>410</v>
      </c>
      <c r="H21" s="62">
        <v>106.16</v>
      </c>
      <c r="I21" s="135">
        <v>510</v>
      </c>
      <c r="J21" s="29"/>
      <c r="K21" s="65"/>
    </row>
    <row r="22" spans="2:11" ht="14.25" thickBot="1" thickTop="1">
      <c r="B22" s="123" t="s">
        <v>94</v>
      </c>
      <c r="C22" s="121"/>
      <c r="D22" s="121"/>
      <c r="E22" s="121"/>
      <c r="F22" s="121"/>
      <c r="G22" s="121"/>
      <c r="H22" s="121"/>
      <c r="I22" s="121"/>
      <c r="J22" s="122"/>
      <c r="K22" s="65"/>
    </row>
    <row r="23" spans="2:11" ht="13.5" thickTop="1">
      <c r="B23" s="15" t="s">
        <v>82</v>
      </c>
      <c r="C23" s="136">
        <v>1.6</v>
      </c>
      <c r="D23" s="16">
        <v>1.49</v>
      </c>
      <c r="E23" s="136">
        <v>1.65</v>
      </c>
      <c r="F23" s="16"/>
      <c r="G23" s="140">
        <v>1.7</v>
      </c>
      <c r="H23" s="16"/>
      <c r="I23" s="136">
        <v>1.8</v>
      </c>
      <c r="J23" s="29">
        <v>1.73</v>
      </c>
      <c r="K23" s="65"/>
    </row>
    <row r="24" spans="2:11" ht="13.5" thickBot="1">
      <c r="B24" s="17" t="s">
        <v>91</v>
      </c>
      <c r="C24" s="137">
        <v>60</v>
      </c>
      <c r="D24" s="18">
        <v>14.93</v>
      </c>
      <c r="E24" s="137">
        <v>280</v>
      </c>
      <c r="F24" s="18"/>
      <c r="G24" s="141">
        <v>470</v>
      </c>
      <c r="H24" s="18"/>
      <c r="I24" s="137">
        <v>660</v>
      </c>
      <c r="J24" s="19">
        <v>128.4</v>
      </c>
      <c r="K24" s="65"/>
    </row>
    <row r="25" spans="2:11" ht="13.5" thickTop="1"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2:11" ht="12.75"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2:11" ht="13.5" thickBot="1">
      <c r="B27" s="65" t="s">
        <v>95</v>
      </c>
      <c r="C27" s="65"/>
      <c r="D27" s="65"/>
      <c r="E27" s="65"/>
      <c r="F27" s="65"/>
      <c r="G27" s="65"/>
      <c r="H27" s="65"/>
      <c r="I27" s="65"/>
      <c r="J27" s="65"/>
      <c r="K27" s="65"/>
    </row>
    <row r="28" spans="2:11" ht="13.5" thickTop="1">
      <c r="B28" s="4" t="s">
        <v>82</v>
      </c>
      <c r="C28" s="5" t="s">
        <v>96</v>
      </c>
      <c r="D28" s="5" t="s">
        <v>83</v>
      </c>
      <c r="E28" s="5" t="s">
        <v>97</v>
      </c>
      <c r="F28" s="5" t="s">
        <v>97</v>
      </c>
      <c r="G28" s="5" t="s">
        <v>98</v>
      </c>
      <c r="H28" s="5" t="s">
        <v>98</v>
      </c>
      <c r="I28" s="5" t="s">
        <v>99</v>
      </c>
      <c r="J28" s="6" t="s">
        <v>100</v>
      </c>
      <c r="K28" s="65"/>
    </row>
    <row r="29" spans="2:11" ht="13.5" thickBot="1">
      <c r="B29" s="20"/>
      <c r="C29" s="21" t="s">
        <v>101</v>
      </c>
      <c r="D29" s="21" t="s">
        <v>102</v>
      </c>
      <c r="E29" s="22" t="s">
        <v>88</v>
      </c>
      <c r="F29" s="21" t="s">
        <v>103</v>
      </c>
      <c r="G29" s="22" t="s">
        <v>104</v>
      </c>
      <c r="H29" s="21" t="s">
        <v>103</v>
      </c>
      <c r="I29" s="21" t="s">
        <v>101</v>
      </c>
      <c r="J29" s="23"/>
      <c r="K29" s="65"/>
    </row>
    <row r="30" spans="2:11" ht="13.5" thickTop="1">
      <c r="B30" s="4" t="s">
        <v>90</v>
      </c>
      <c r="C30" s="5">
        <v>10</v>
      </c>
      <c r="D30" s="5">
        <v>150</v>
      </c>
      <c r="E30" s="24">
        <v>0.77</v>
      </c>
      <c r="F30" s="25">
        <v>0.93</v>
      </c>
      <c r="G30" s="24"/>
      <c r="H30" s="25">
        <v>414.43</v>
      </c>
      <c r="I30" s="25"/>
      <c r="J30" s="27"/>
      <c r="K30" s="65"/>
    </row>
    <row r="31" spans="2:11" ht="12.75">
      <c r="B31" s="7" t="s">
        <v>92</v>
      </c>
      <c r="C31" s="8">
        <v>10</v>
      </c>
      <c r="D31" s="8">
        <v>150</v>
      </c>
      <c r="E31" s="26">
        <v>0.99</v>
      </c>
      <c r="F31" s="16">
        <v>1.02</v>
      </c>
      <c r="G31" s="26"/>
      <c r="H31" s="16">
        <v>1661.73</v>
      </c>
      <c r="I31" s="16"/>
      <c r="J31" s="2"/>
      <c r="K31" s="65"/>
    </row>
    <row r="32" spans="2:11" ht="12.75">
      <c r="B32" s="7" t="s">
        <v>92</v>
      </c>
      <c r="C32" s="8">
        <v>10</v>
      </c>
      <c r="D32" s="8">
        <v>300</v>
      </c>
      <c r="E32" s="26">
        <v>1</v>
      </c>
      <c r="F32" s="16">
        <v>0.9</v>
      </c>
      <c r="G32" s="26"/>
      <c r="H32" s="16">
        <v>6166.41</v>
      </c>
      <c r="I32" s="16" t="s">
        <v>0</v>
      </c>
      <c r="J32" s="2"/>
      <c r="K32" s="65"/>
    </row>
    <row r="33" spans="2:11" ht="12.75">
      <c r="B33" s="7" t="s">
        <v>94</v>
      </c>
      <c r="C33" s="8">
        <v>20</v>
      </c>
      <c r="D33" s="8">
        <v>150</v>
      </c>
      <c r="E33" s="26">
        <v>1.9</v>
      </c>
      <c r="F33" s="16">
        <v>1.77</v>
      </c>
      <c r="G33" s="26"/>
      <c r="H33" s="16">
        <v>7786.73</v>
      </c>
      <c r="I33" s="16" t="s">
        <v>0</v>
      </c>
      <c r="J33" s="2"/>
      <c r="K33" s="65"/>
    </row>
    <row r="34" spans="2:11" ht="13.5" thickBot="1">
      <c r="B34" s="9" t="s">
        <v>94</v>
      </c>
      <c r="C34" s="10">
        <v>20</v>
      </c>
      <c r="D34" s="10">
        <v>800</v>
      </c>
      <c r="E34" s="3">
        <v>1.9</v>
      </c>
      <c r="F34" s="18">
        <v>2.06</v>
      </c>
      <c r="G34" s="3"/>
      <c r="H34" s="18">
        <v>57908.5</v>
      </c>
      <c r="I34" s="18" t="s">
        <v>0</v>
      </c>
      <c r="J34" s="23"/>
      <c r="K34" s="65"/>
    </row>
    <row r="35" spans="2:11" ht="13.5" thickTop="1">
      <c r="B35" s="65"/>
      <c r="C35" s="65"/>
      <c r="D35" s="65"/>
      <c r="E35" s="65"/>
      <c r="F35" s="65" t="s">
        <v>0</v>
      </c>
      <c r="G35" s="65"/>
      <c r="H35" s="65" t="s">
        <v>0</v>
      </c>
      <c r="I35" s="65" t="s">
        <v>0</v>
      </c>
      <c r="J35" s="65" t="s">
        <v>0</v>
      </c>
      <c r="K35" s="65"/>
    </row>
    <row r="36" spans="2:11" ht="12.75">
      <c r="B36" s="65"/>
      <c r="C36" s="65"/>
      <c r="D36" s="65"/>
      <c r="E36" s="65"/>
      <c r="F36" s="65" t="s">
        <v>0</v>
      </c>
      <c r="G36" s="65"/>
      <c r="H36" s="65"/>
      <c r="I36" s="65" t="s">
        <v>0</v>
      </c>
      <c r="J36" s="65"/>
      <c r="K36" s="65"/>
    </row>
    <row r="40" ht="12.75">
      <c r="F40" t="s">
        <v>70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OutlineSymbols="0" zoomScale="87" zoomScaleNormal="87" workbookViewId="0" topLeftCell="A1">
      <selection activeCell="C5" sqref="C5"/>
    </sheetView>
  </sheetViews>
  <sheetFormatPr defaultColWidth="12.421875" defaultRowHeight="12.75"/>
  <cols>
    <col min="1" max="16384" width="12.421875" style="165" customWidth="1"/>
  </cols>
  <sheetData>
    <row r="1" ht="15">
      <c r="D1" s="165" t="s">
        <v>149</v>
      </c>
    </row>
    <row r="3" spans="1:3" ht="15">
      <c r="A3" s="165" t="s">
        <v>1</v>
      </c>
      <c r="C3" s="165" t="str">
        <f>Summary!E4</f>
        <v>Cal Tech</v>
      </c>
    </row>
    <row r="4" spans="1:3" ht="15">
      <c r="A4" s="165" t="s">
        <v>2</v>
      </c>
      <c r="C4" s="165" t="str">
        <f>Summary!E5</f>
        <v>Bruce Brunschwig</v>
      </c>
    </row>
    <row r="5" spans="1:3" ht="15">
      <c r="A5" s="165" t="s">
        <v>3</v>
      </c>
      <c r="C5" s="181">
        <f>Summary!E6</f>
        <v>37966</v>
      </c>
    </row>
    <row r="6" spans="1:3" ht="15">
      <c r="A6" s="165" t="s">
        <v>4</v>
      </c>
      <c r="C6" s="165" t="s">
        <v>108</v>
      </c>
    </row>
    <row r="8" spans="1:5" ht="15">
      <c r="A8" s="165" t="s">
        <v>150</v>
      </c>
      <c r="D8" s="165" t="s">
        <v>151</v>
      </c>
      <c r="E8" s="165" t="s">
        <v>152</v>
      </c>
    </row>
    <row r="9" spans="1:5" ht="15">
      <c r="A9" s="165" t="s">
        <v>153</v>
      </c>
      <c r="D9" s="165" t="s">
        <v>154</v>
      </c>
      <c r="E9" s="167" t="s">
        <v>181</v>
      </c>
    </row>
    <row r="10" spans="1:5" ht="15">
      <c r="A10" s="165" t="s">
        <v>155</v>
      </c>
      <c r="D10" s="165" t="s">
        <v>156</v>
      </c>
      <c r="E10" s="167" t="s">
        <v>182</v>
      </c>
    </row>
    <row r="11" spans="1:5" ht="15">
      <c r="A11" s="165" t="s">
        <v>157</v>
      </c>
      <c r="D11" s="165" t="s">
        <v>158</v>
      </c>
      <c r="E11" s="167" t="s">
        <v>158</v>
      </c>
    </row>
    <row r="12" spans="1:5" ht="15">
      <c r="A12" s="165" t="s">
        <v>159</v>
      </c>
      <c r="D12" s="165" t="s">
        <v>158</v>
      </c>
      <c r="E12" s="167" t="s">
        <v>183</v>
      </c>
    </row>
    <row r="13" spans="1:5" ht="15">
      <c r="A13" s="165" t="s">
        <v>160</v>
      </c>
      <c r="D13" s="165" t="s">
        <v>161</v>
      </c>
      <c r="E13" s="167" t="s">
        <v>184</v>
      </c>
    </row>
    <row r="14" spans="1:5" ht="15">
      <c r="A14" s="165" t="s">
        <v>162</v>
      </c>
      <c r="D14" s="165" t="s">
        <v>163</v>
      </c>
      <c r="E14" s="167" t="s">
        <v>185</v>
      </c>
    </row>
    <row r="15" spans="1:5" ht="15">
      <c r="A15" s="165" t="s">
        <v>164</v>
      </c>
      <c r="D15" s="165" t="s">
        <v>158</v>
      </c>
      <c r="E15" s="167" t="s">
        <v>183</v>
      </c>
    </row>
    <row r="16" spans="1:5" ht="15">
      <c r="A16" s="165" t="s">
        <v>165</v>
      </c>
      <c r="D16" s="165" t="s">
        <v>154</v>
      </c>
      <c r="E16" s="167" t="s">
        <v>186</v>
      </c>
    </row>
    <row r="17" spans="1:5" ht="15">
      <c r="A17" s="165" t="s">
        <v>166</v>
      </c>
      <c r="D17" s="165" t="s">
        <v>158</v>
      </c>
      <c r="E17" s="167" t="s">
        <v>183</v>
      </c>
    </row>
    <row r="18" spans="1:5" ht="15">
      <c r="A18" s="165" t="s">
        <v>167</v>
      </c>
      <c r="D18" s="165" t="s">
        <v>168</v>
      </c>
      <c r="E18" s="168">
        <v>10.05</v>
      </c>
    </row>
    <row r="19" spans="1:5" ht="15">
      <c r="A19" s="165" t="s">
        <v>169</v>
      </c>
      <c r="D19" s="165" t="s">
        <v>158</v>
      </c>
      <c r="E19" s="167" t="s">
        <v>183</v>
      </c>
    </row>
    <row r="20" spans="1:5" ht="15">
      <c r="A20" s="165" t="s">
        <v>170</v>
      </c>
      <c r="D20" s="165" t="s">
        <v>171</v>
      </c>
      <c r="E20" s="167" t="s">
        <v>187</v>
      </c>
    </row>
    <row r="21" spans="1:5" ht="15">
      <c r="A21" s="165" t="s">
        <v>172</v>
      </c>
      <c r="D21" s="165" t="s">
        <v>173</v>
      </c>
      <c r="E21" s="167" t="s">
        <v>189</v>
      </c>
    </row>
    <row r="22" spans="1:5" ht="15">
      <c r="A22" s="165" t="s">
        <v>174</v>
      </c>
      <c r="D22" s="165" t="s">
        <v>175</v>
      </c>
      <c r="E22" s="167" t="s">
        <v>188</v>
      </c>
    </row>
    <row r="23" spans="1:5" ht="15">
      <c r="A23" s="165" t="s">
        <v>176</v>
      </c>
      <c r="D23" s="165" t="s">
        <v>158</v>
      </c>
      <c r="E23" s="167" t="s">
        <v>183</v>
      </c>
    </row>
  </sheetData>
  <printOptions/>
  <pageMargins left="0.5" right="0.5" top="0.5" bottom="0.5868055555555556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54"/>
  <sheetViews>
    <sheetView showOutlineSymbols="0" zoomScale="87" zoomScaleNormal="87" workbookViewId="0" topLeftCell="A1">
      <selection activeCell="I12" sqref="I12"/>
    </sheetView>
  </sheetViews>
  <sheetFormatPr defaultColWidth="9.140625" defaultRowHeight="12.75"/>
  <cols>
    <col min="1" max="1" width="3.421875" style="149" customWidth="1"/>
    <col min="2" max="2" width="6.00390625" style="149" customWidth="1"/>
    <col min="3" max="3" width="24.00390625" style="149" customWidth="1"/>
    <col min="4" max="7" width="13.7109375" style="149" customWidth="1"/>
    <col min="8" max="10" width="12.421875" style="149" customWidth="1"/>
    <col min="11" max="11" width="3.421875" style="149" customWidth="1"/>
    <col min="12" max="16384" width="12.421875" style="149" customWidth="1"/>
  </cols>
  <sheetData>
    <row r="2" spans="1:8" ht="15.75">
      <c r="A2" s="149" t="s">
        <v>0</v>
      </c>
      <c r="D2" s="175" t="s">
        <v>179</v>
      </c>
      <c r="E2" s="150"/>
      <c r="F2" s="150"/>
      <c r="G2" s="150"/>
      <c r="H2" s="151"/>
    </row>
    <row r="3" spans="4:7" ht="15">
      <c r="D3" s="150"/>
      <c r="E3" s="150"/>
      <c r="F3" s="150"/>
      <c r="G3" s="150"/>
    </row>
    <row r="4" spans="2:11" ht="15">
      <c r="B4" s="152" t="s">
        <v>1</v>
      </c>
      <c r="C4" s="153"/>
      <c r="D4" s="154" t="str">
        <f>Summary!E4</f>
        <v>Cal Tech</v>
      </c>
      <c r="E4" s="153"/>
      <c r="F4" s="153"/>
      <c r="G4" s="153"/>
      <c r="H4" s="153"/>
      <c r="I4" s="153"/>
      <c r="J4" s="153"/>
      <c r="K4" s="155"/>
    </row>
    <row r="5" spans="2:11" ht="15">
      <c r="B5" s="155" t="s">
        <v>2</v>
      </c>
      <c r="D5" s="156" t="str">
        <f>Summary!E5</f>
        <v>Bruce Brunschwig</v>
      </c>
      <c r="K5" s="155"/>
    </row>
    <row r="6" spans="2:11" ht="15">
      <c r="B6" s="155" t="s">
        <v>3</v>
      </c>
      <c r="D6" s="174">
        <f>Summary!E6</f>
        <v>37966</v>
      </c>
      <c r="K6" s="155"/>
    </row>
    <row r="7" spans="2:11" ht="15">
      <c r="B7" s="155" t="s">
        <v>4</v>
      </c>
      <c r="D7" s="156" t="str">
        <f>Summary!E7</f>
        <v>Scott</v>
      </c>
      <c r="K7" s="155"/>
    </row>
    <row r="8" spans="2:10" ht="15">
      <c r="B8" s="153"/>
      <c r="C8" s="153"/>
      <c r="D8" s="153"/>
      <c r="E8" s="153"/>
      <c r="F8" s="153"/>
      <c r="G8" s="153"/>
      <c r="H8" s="153"/>
      <c r="I8" s="153"/>
      <c r="J8" s="153"/>
    </row>
    <row r="9" spans="2:11" ht="15">
      <c r="B9" s="157"/>
      <c r="C9" s="158"/>
      <c r="D9" s="159" t="s">
        <v>109</v>
      </c>
      <c r="E9" s="160" t="s">
        <v>110</v>
      </c>
      <c r="F9" s="159" t="s">
        <v>111</v>
      </c>
      <c r="G9" s="160" t="s">
        <v>110</v>
      </c>
      <c r="H9" s="157" t="s">
        <v>112</v>
      </c>
      <c r="I9" s="158"/>
      <c r="J9" s="158"/>
      <c r="K9" s="151"/>
    </row>
    <row r="10" spans="2:11" ht="15">
      <c r="B10" s="151" t="s">
        <v>113</v>
      </c>
      <c r="D10" s="161"/>
      <c r="E10" s="162"/>
      <c r="F10" s="161"/>
      <c r="G10" s="166"/>
      <c r="H10" s="163"/>
      <c r="I10" s="164"/>
      <c r="J10" s="164"/>
      <c r="K10" s="151"/>
    </row>
    <row r="11" spans="2:11" ht="15">
      <c r="B11" s="151"/>
      <c r="D11" s="161"/>
      <c r="E11" s="162"/>
      <c r="F11" s="161"/>
      <c r="G11" s="166"/>
      <c r="H11" s="163"/>
      <c r="I11" s="164"/>
      <c r="J11" s="164"/>
      <c r="K11" s="151"/>
    </row>
    <row r="12" spans="2:11" ht="15">
      <c r="B12" s="151" t="s">
        <v>114</v>
      </c>
      <c r="D12" s="161"/>
      <c r="E12" s="162"/>
      <c r="F12" s="161" t="s">
        <v>115</v>
      </c>
      <c r="G12" s="166" t="s">
        <v>115</v>
      </c>
      <c r="H12" s="163"/>
      <c r="I12" s="164"/>
      <c r="J12" s="164"/>
      <c r="K12" s="151"/>
    </row>
    <row r="13" spans="2:11" ht="15">
      <c r="B13" s="151" t="s">
        <v>116</v>
      </c>
      <c r="D13" s="161"/>
      <c r="E13" s="162"/>
      <c r="F13" s="161" t="s">
        <v>115</v>
      </c>
      <c r="G13" s="166" t="s">
        <v>115</v>
      </c>
      <c r="H13" s="163"/>
      <c r="I13" s="164"/>
      <c r="J13" s="164"/>
      <c r="K13" s="151"/>
    </row>
    <row r="14" spans="2:11" ht="15">
      <c r="B14" s="151" t="s">
        <v>117</v>
      </c>
      <c r="D14" s="161" t="s">
        <v>115</v>
      </c>
      <c r="E14" s="166"/>
      <c r="F14" s="161" t="s">
        <v>115</v>
      </c>
      <c r="G14" s="166" t="s">
        <v>115</v>
      </c>
      <c r="H14" s="163"/>
      <c r="I14" s="164"/>
      <c r="J14" s="164"/>
      <c r="K14" s="151"/>
    </row>
    <row r="15" spans="2:11" ht="15">
      <c r="B15" s="151" t="s">
        <v>118</v>
      </c>
      <c r="D15" s="161" t="s">
        <v>0</v>
      </c>
      <c r="E15" s="166"/>
      <c r="F15" s="161" t="s">
        <v>0</v>
      </c>
      <c r="G15" s="166"/>
      <c r="H15" s="163"/>
      <c r="I15" s="164"/>
      <c r="J15" s="164"/>
      <c r="K15" s="151"/>
    </row>
    <row r="16" spans="2:11" ht="15">
      <c r="B16" s="151"/>
      <c r="C16" s="149" t="s">
        <v>119</v>
      </c>
      <c r="D16" s="161" t="s">
        <v>115</v>
      </c>
      <c r="E16" s="166"/>
      <c r="F16" s="161" t="s">
        <v>115</v>
      </c>
      <c r="G16" s="166" t="s">
        <v>115</v>
      </c>
      <c r="H16" s="163"/>
      <c r="I16" s="164"/>
      <c r="J16" s="164"/>
      <c r="K16" s="151"/>
    </row>
    <row r="17" spans="2:11" ht="15">
      <c r="B17" s="151"/>
      <c r="C17" s="149" t="s">
        <v>120</v>
      </c>
      <c r="D17" s="161" t="s">
        <v>115</v>
      </c>
      <c r="E17" s="166"/>
      <c r="F17" s="161" t="s">
        <v>115</v>
      </c>
      <c r="G17" s="166" t="s">
        <v>115</v>
      </c>
      <c r="H17" s="163"/>
      <c r="I17" s="164"/>
      <c r="J17" s="164"/>
      <c r="K17" s="151"/>
    </row>
    <row r="18" spans="2:11" ht="15">
      <c r="B18" s="151"/>
      <c r="C18" s="149" t="s">
        <v>121</v>
      </c>
      <c r="D18" s="161" t="s">
        <v>115</v>
      </c>
      <c r="E18" s="166"/>
      <c r="F18" s="161" t="s">
        <v>115</v>
      </c>
      <c r="G18" s="166"/>
      <c r="H18" s="163"/>
      <c r="I18" s="164"/>
      <c r="J18" s="164"/>
      <c r="K18" s="151"/>
    </row>
    <row r="19" spans="2:11" ht="15">
      <c r="B19" s="151"/>
      <c r="C19" s="149" t="s">
        <v>122</v>
      </c>
      <c r="D19" s="161" t="s">
        <v>115</v>
      </c>
      <c r="E19" s="166"/>
      <c r="F19" s="161" t="s">
        <v>115</v>
      </c>
      <c r="G19" s="166" t="s">
        <v>115</v>
      </c>
      <c r="H19" s="163"/>
      <c r="I19" s="164"/>
      <c r="J19" s="164"/>
      <c r="K19" s="151"/>
    </row>
    <row r="20" spans="2:11" ht="15">
      <c r="B20" s="151" t="s">
        <v>123</v>
      </c>
      <c r="D20" s="161"/>
      <c r="E20" s="166"/>
      <c r="F20" s="161" t="s">
        <v>115</v>
      </c>
      <c r="G20" s="166" t="s">
        <v>115</v>
      </c>
      <c r="H20" s="163"/>
      <c r="I20" s="164"/>
      <c r="J20" s="164"/>
      <c r="K20" s="151"/>
    </row>
    <row r="21" spans="2:11" ht="15">
      <c r="B21" s="151" t="s">
        <v>124</v>
      </c>
      <c r="D21" s="161" t="s">
        <v>115</v>
      </c>
      <c r="E21" s="166"/>
      <c r="F21" s="161" t="s">
        <v>115</v>
      </c>
      <c r="G21" s="166"/>
      <c r="H21" s="163"/>
      <c r="I21" s="164"/>
      <c r="J21" s="164"/>
      <c r="K21" s="151"/>
    </row>
    <row r="22" spans="2:11" ht="15">
      <c r="B22" s="151" t="s">
        <v>125</v>
      </c>
      <c r="D22" s="161"/>
      <c r="E22" s="166"/>
      <c r="F22" s="161" t="s">
        <v>115</v>
      </c>
      <c r="G22" s="166" t="s">
        <v>115</v>
      </c>
      <c r="H22" s="163"/>
      <c r="I22" s="164"/>
      <c r="J22" s="164"/>
      <c r="K22" s="151"/>
    </row>
    <row r="23" spans="2:11" ht="15">
      <c r="B23" s="151" t="s">
        <v>126</v>
      </c>
      <c r="D23" s="161"/>
      <c r="E23" s="166"/>
      <c r="F23" s="161" t="s">
        <v>115</v>
      </c>
      <c r="G23" s="166" t="s">
        <v>115</v>
      </c>
      <c r="H23" s="163"/>
      <c r="I23" s="164"/>
      <c r="J23" s="164"/>
      <c r="K23" s="151"/>
    </row>
    <row r="24" spans="2:11" ht="15">
      <c r="B24" s="151" t="s">
        <v>127</v>
      </c>
      <c r="D24" s="161"/>
      <c r="E24" s="166"/>
      <c r="F24" s="161" t="s">
        <v>115</v>
      </c>
      <c r="G24" s="166" t="s">
        <v>115</v>
      </c>
      <c r="H24" s="163"/>
      <c r="I24" s="164"/>
      <c r="J24" s="164"/>
      <c r="K24" s="151"/>
    </row>
    <row r="25" spans="2:11" ht="15">
      <c r="B25" s="151"/>
      <c r="D25" s="161"/>
      <c r="E25" s="166"/>
      <c r="F25" s="161"/>
      <c r="G25" s="166"/>
      <c r="H25" s="163"/>
      <c r="I25" s="164"/>
      <c r="J25" s="164"/>
      <c r="K25" s="151"/>
    </row>
    <row r="26" spans="2:11" ht="15">
      <c r="B26" s="151" t="s">
        <v>128</v>
      </c>
      <c r="D26" s="161"/>
      <c r="E26" s="166"/>
      <c r="F26" s="161"/>
      <c r="G26" s="166"/>
      <c r="H26" s="163"/>
      <c r="I26" s="164"/>
      <c r="J26" s="164"/>
      <c r="K26" s="151"/>
    </row>
    <row r="27" spans="2:11" ht="15">
      <c r="B27" s="151"/>
      <c r="D27" s="161"/>
      <c r="E27" s="166"/>
      <c r="F27" s="161"/>
      <c r="G27" s="166"/>
      <c r="H27" s="163"/>
      <c r="I27" s="164"/>
      <c r="J27" s="164"/>
      <c r="K27" s="151"/>
    </row>
    <row r="28" spans="2:11" ht="15">
      <c r="B28" s="151" t="s">
        <v>177</v>
      </c>
      <c r="D28" s="161" t="s">
        <v>115</v>
      </c>
      <c r="E28" s="166"/>
      <c r="F28" s="161" t="s">
        <v>115</v>
      </c>
      <c r="G28" s="166" t="s">
        <v>115</v>
      </c>
      <c r="H28" s="163"/>
      <c r="I28" s="164"/>
      <c r="J28" s="164"/>
      <c r="K28" s="151"/>
    </row>
    <row r="29" spans="2:11" ht="15">
      <c r="B29" s="151" t="s">
        <v>129</v>
      </c>
      <c r="D29" s="161" t="s">
        <v>115</v>
      </c>
      <c r="E29" s="166"/>
      <c r="F29" s="161" t="s">
        <v>115</v>
      </c>
      <c r="G29" s="166" t="s">
        <v>115</v>
      </c>
      <c r="H29" s="163"/>
      <c r="I29" s="164"/>
      <c r="J29" s="164"/>
      <c r="K29" s="151"/>
    </row>
    <row r="30" spans="2:11" ht="15">
      <c r="B30" s="151" t="s">
        <v>130</v>
      </c>
      <c r="D30" s="161" t="s">
        <v>115</v>
      </c>
      <c r="E30" s="166"/>
      <c r="F30" s="161" t="s">
        <v>115</v>
      </c>
      <c r="G30" s="166" t="s">
        <v>115</v>
      </c>
      <c r="H30" s="163"/>
      <c r="I30" s="164"/>
      <c r="J30" s="164"/>
      <c r="K30" s="151"/>
    </row>
    <row r="31" spans="2:11" ht="15">
      <c r="B31" s="151" t="s">
        <v>131</v>
      </c>
      <c r="D31" s="161"/>
      <c r="E31" s="166"/>
      <c r="F31" s="161" t="s">
        <v>115</v>
      </c>
      <c r="G31" s="166"/>
      <c r="H31" s="163"/>
      <c r="I31" s="164"/>
      <c r="J31" s="164"/>
      <c r="K31" s="151"/>
    </row>
    <row r="32" spans="2:11" ht="15">
      <c r="B32" s="151"/>
      <c r="D32" s="161"/>
      <c r="E32" s="166"/>
      <c r="F32" s="161"/>
      <c r="G32" s="166"/>
      <c r="H32" s="163"/>
      <c r="I32" s="164"/>
      <c r="J32" s="164"/>
      <c r="K32" s="151"/>
    </row>
    <row r="33" spans="2:11" ht="15">
      <c r="B33" s="151" t="s">
        <v>132</v>
      </c>
      <c r="D33" s="161"/>
      <c r="E33" s="166"/>
      <c r="F33" s="161"/>
      <c r="G33" s="166"/>
      <c r="H33" s="163"/>
      <c r="I33" s="164"/>
      <c r="J33" s="164"/>
      <c r="K33" s="151"/>
    </row>
    <row r="34" spans="2:11" ht="15">
      <c r="B34" s="151"/>
      <c r="D34" s="161"/>
      <c r="E34" s="166"/>
      <c r="F34" s="161"/>
      <c r="G34" s="166"/>
      <c r="H34" s="163"/>
      <c r="I34" s="164"/>
      <c r="J34" s="164"/>
      <c r="K34" s="151"/>
    </row>
    <row r="35" spans="2:11" ht="15">
      <c r="B35" s="151" t="s">
        <v>133</v>
      </c>
      <c r="D35" s="161" t="s">
        <v>115</v>
      </c>
      <c r="E35" s="166"/>
      <c r="F35" s="161" t="s">
        <v>115</v>
      </c>
      <c r="G35" s="166" t="s">
        <v>115</v>
      </c>
      <c r="H35" s="163"/>
      <c r="I35" s="164" t="s">
        <v>193</v>
      </c>
      <c r="J35" s="164"/>
      <c r="K35" s="151"/>
    </row>
    <row r="36" spans="2:11" ht="15">
      <c r="B36" s="151" t="s">
        <v>134</v>
      </c>
      <c r="D36" s="161" t="s">
        <v>115</v>
      </c>
      <c r="E36" s="166"/>
      <c r="F36" s="161" t="s">
        <v>115</v>
      </c>
      <c r="G36" s="166" t="s">
        <v>115</v>
      </c>
      <c r="H36" s="163"/>
      <c r="I36" s="164"/>
      <c r="J36" s="164"/>
      <c r="K36" s="151"/>
    </row>
    <row r="37" spans="2:11" ht="15">
      <c r="B37" s="151" t="s">
        <v>135</v>
      </c>
      <c r="D37" s="161" t="s">
        <v>115</v>
      </c>
      <c r="E37" s="166"/>
      <c r="F37" s="161" t="s">
        <v>115</v>
      </c>
      <c r="G37" s="166" t="s">
        <v>115</v>
      </c>
      <c r="H37" s="163"/>
      <c r="I37" s="164" t="s">
        <v>191</v>
      </c>
      <c r="J37" s="164"/>
      <c r="K37" s="151"/>
    </row>
    <row r="38" spans="2:11" ht="15">
      <c r="B38" s="151" t="s">
        <v>136</v>
      </c>
      <c r="D38" s="161"/>
      <c r="E38" s="166"/>
      <c r="F38" s="161" t="s">
        <v>115</v>
      </c>
      <c r="G38" s="166"/>
      <c r="H38" s="163"/>
      <c r="I38" s="164"/>
      <c r="J38" s="164"/>
      <c r="K38" s="151"/>
    </row>
    <row r="39" spans="2:11" ht="15">
      <c r="B39" s="151" t="s">
        <v>137</v>
      </c>
      <c r="D39" s="161" t="s">
        <v>115</v>
      </c>
      <c r="E39" s="166"/>
      <c r="F39" s="161" t="s">
        <v>115</v>
      </c>
      <c r="G39" s="166"/>
      <c r="H39" s="163"/>
      <c r="I39" s="164"/>
      <c r="J39" s="164"/>
      <c r="K39" s="151"/>
    </row>
    <row r="40" spans="2:11" ht="15">
      <c r="B40" s="151" t="s">
        <v>138</v>
      </c>
      <c r="D40" s="161" t="s">
        <v>115</v>
      </c>
      <c r="E40" s="166"/>
      <c r="F40" s="161" t="s">
        <v>115</v>
      </c>
      <c r="G40" s="166" t="s">
        <v>115</v>
      </c>
      <c r="H40" s="163"/>
      <c r="I40" s="164" t="s">
        <v>192</v>
      </c>
      <c r="J40" s="164"/>
      <c r="K40" s="151"/>
    </row>
    <row r="41" spans="2:11" ht="15">
      <c r="B41" s="151" t="s">
        <v>139</v>
      </c>
      <c r="D41" s="161"/>
      <c r="E41" s="166"/>
      <c r="F41" s="161" t="s">
        <v>115</v>
      </c>
      <c r="G41" s="166" t="s">
        <v>115</v>
      </c>
      <c r="H41" s="163"/>
      <c r="I41" s="164"/>
      <c r="J41" s="164"/>
      <c r="K41" s="151"/>
    </row>
    <row r="42" spans="2:11" ht="15">
      <c r="B42" s="151" t="s">
        <v>140</v>
      </c>
      <c r="D42" s="161"/>
      <c r="E42" s="166"/>
      <c r="F42" s="161" t="s">
        <v>115</v>
      </c>
      <c r="G42" s="166"/>
      <c r="H42" s="163"/>
      <c r="I42" s="164"/>
      <c r="J42" s="164"/>
      <c r="K42" s="151"/>
    </row>
    <row r="43" spans="2:11" ht="15">
      <c r="B43" s="151" t="s">
        <v>141</v>
      </c>
      <c r="D43" s="161"/>
      <c r="E43" s="166"/>
      <c r="F43" s="161" t="s">
        <v>115</v>
      </c>
      <c r="G43" s="166"/>
      <c r="H43" s="163"/>
      <c r="I43" s="164"/>
      <c r="J43" s="164"/>
      <c r="K43" s="151"/>
    </row>
    <row r="44" spans="2:11" ht="15">
      <c r="B44" s="151" t="s">
        <v>142</v>
      </c>
      <c r="D44" s="161"/>
      <c r="E44" s="166"/>
      <c r="F44" s="161" t="s">
        <v>115</v>
      </c>
      <c r="G44" s="166"/>
      <c r="H44" s="163"/>
      <c r="I44" s="164"/>
      <c r="J44" s="164"/>
      <c r="K44" s="151"/>
    </row>
    <row r="45" spans="2:11" ht="15">
      <c r="B45" s="151"/>
      <c r="D45" s="161"/>
      <c r="E45" s="166"/>
      <c r="F45" s="161"/>
      <c r="G45" s="166"/>
      <c r="H45" s="163"/>
      <c r="I45" s="164"/>
      <c r="J45" s="164"/>
      <c r="K45" s="151"/>
    </row>
    <row r="46" spans="2:11" ht="15">
      <c r="B46" s="151" t="s">
        <v>143</v>
      </c>
      <c r="D46" s="161"/>
      <c r="E46" s="166"/>
      <c r="F46" s="161"/>
      <c r="G46" s="166"/>
      <c r="H46" s="163"/>
      <c r="I46" s="164"/>
      <c r="J46" s="164"/>
      <c r="K46" s="151"/>
    </row>
    <row r="47" spans="2:11" ht="15">
      <c r="B47" s="151"/>
      <c r="D47" s="161"/>
      <c r="E47" s="166"/>
      <c r="F47" s="161"/>
      <c r="G47" s="166"/>
      <c r="H47" s="163"/>
      <c r="I47" s="164"/>
      <c r="J47" s="164"/>
      <c r="K47" s="151"/>
    </row>
    <row r="48" spans="2:11" ht="15">
      <c r="B48" s="151" t="s">
        <v>144</v>
      </c>
      <c r="D48" s="161" t="s">
        <v>115</v>
      </c>
      <c r="E48" s="166"/>
      <c r="F48" s="161" t="s">
        <v>115</v>
      </c>
      <c r="G48" s="166" t="s">
        <v>115</v>
      </c>
      <c r="H48" s="163"/>
      <c r="I48" s="164"/>
      <c r="J48" s="164"/>
      <c r="K48" s="151"/>
    </row>
    <row r="49" spans="2:11" ht="15">
      <c r="B49" s="151" t="s">
        <v>145</v>
      </c>
      <c r="D49" s="161" t="s">
        <v>115</v>
      </c>
      <c r="E49" s="166"/>
      <c r="F49" s="161" t="s">
        <v>115</v>
      </c>
      <c r="G49" s="166" t="s">
        <v>115</v>
      </c>
      <c r="H49" s="163"/>
      <c r="I49" s="164"/>
      <c r="J49" s="164"/>
      <c r="K49" s="151"/>
    </row>
    <row r="50" spans="2:11" ht="15">
      <c r="B50" s="151" t="s">
        <v>146</v>
      </c>
      <c r="D50" s="161" t="s">
        <v>115</v>
      </c>
      <c r="E50" s="166"/>
      <c r="F50" s="161" t="s">
        <v>115</v>
      </c>
      <c r="G50" s="166" t="s">
        <v>115</v>
      </c>
      <c r="H50" s="163"/>
      <c r="I50" s="164"/>
      <c r="J50" s="164"/>
      <c r="K50" s="151"/>
    </row>
    <row r="51" spans="2:11" ht="15">
      <c r="B51" s="151" t="s">
        <v>147</v>
      </c>
      <c r="D51" s="161" t="s">
        <v>115</v>
      </c>
      <c r="E51" s="166"/>
      <c r="F51" s="161" t="s">
        <v>115</v>
      </c>
      <c r="G51" s="166" t="s">
        <v>115</v>
      </c>
      <c r="H51" s="163"/>
      <c r="I51" s="164"/>
      <c r="J51" s="164"/>
      <c r="K51" s="151"/>
    </row>
    <row r="52" spans="2:11" ht="15">
      <c r="B52" s="151" t="s">
        <v>148</v>
      </c>
      <c r="D52" s="161" t="s">
        <v>115</v>
      </c>
      <c r="E52" s="166"/>
      <c r="F52" s="161" t="s">
        <v>115</v>
      </c>
      <c r="G52" s="166" t="s">
        <v>115</v>
      </c>
      <c r="H52" s="163"/>
      <c r="I52" s="164"/>
      <c r="J52" s="164"/>
      <c r="K52" s="151"/>
    </row>
    <row r="53" spans="2:11" ht="15">
      <c r="B53" s="151"/>
      <c r="D53" s="161"/>
      <c r="E53" s="166"/>
      <c r="F53" s="161"/>
      <c r="G53" s="166"/>
      <c r="H53" s="163"/>
      <c r="I53" s="164"/>
      <c r="J53" s="164"/>
      <c r="K53" s="151"/>
    </row>
    <row r="54" spans="2:10" ht="15">
      <c r="B54" s="158"/>
      <c r="C54" s="158"/>
      <c r="D54" s="158"/>
      <c r="E54" s="158"/>
      <c r="F54" s="158"/>
      <c r="G54" s="158"/>
      <c r="H54" s="158"/>
      <c r="I54" s="158"/>
      <c r="J54" s="158"/>
    </row>
  </sheetData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Physics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Chaney</dc:creator>
  <cp:keywords/>
  <dc:description/>
  <cp:lastModifiedBy>Mobile Ohm</cp:lastModifiedBy>
  <cp:lastPrinted>2003-12-15T16:50:33Z</cp:lastPrinted>
  <dcterms:created xsi:type="dcterms:W3CDTF">1999-11-16T23:45:45Z</dcterms:created>
  <dcterms:modified xsi:type="dcterms:W3CDTF">2003-12-15T16:56:52Z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-2093991653</vt:i4>
  </property>
  <property fmtid="{D5CDD505-2E9C-101B-9397-08002B2CF9AE}" pid="4" name="_EmailSubje">
    <vt:lpwstr/>
  </property>
  <property fmtid="{D5CDD505-2E9C-101B-9397-08002B2CF9AE}" pid="5" name="_AuthorEma">
    <vt:lpwstr>scott@sphysics.com</vt:lpwstr>
  </property>
  <property fmtid="{D5CDD505-2E9C-101B-9397-08002B2CF9AE}" pid="6" name="_AuthorEmailDisplayNa">
    <vt:lpwstr>Scott Dean</vt:lpwstr>
  </property>
</Properties>
</file>